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ropbox\2020Covid_NTJ\fig_table_latex\データ・グラフ\財政\"/>
    </mc:Choice>
  </mc:AlternateContent>
  <xr:revisionPtr revIDLastSave="0" documentId="13_ncr:1_{D65C10E4-94C2-458E-89E4-97B69E6B79E0}" xr6:coauthVersionLast="45" xr6:coauthVersionMax="45" xr10:uidLastSave="{00000000-0000-0000-0000-000000000000}"/>
  <bookViews>
    <workbookView xWindow="-96" yWindow="-96" windowWidth="23232" windowHeight="11934" xr2:uid="{B22AF525-A7EF-495A-AD68-518B590A7CAF}"/>
  </bookViews>
  <sheets>
    <sheet name="対策額の推移(財務省概要版ベース)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I51" i="1" l="1"/>
  <c r="AE33" i="1"/>
  <c r="AF33" i="1" s="1"/>
  <c r="AK31" i="1"/>
  <c r="AL31" i="1" s="1"/>
  <c r="AE26" i="1"/>
  <c r="AF26" i="1" s="1"/>
  <c r="Z25" i="1"/>
  <c r="S25" i="1"/>
  <c r="T25" i="1" s="1"/>
  <c r="AE23" i="1"/>
  <c r="AF23" i="1" s="1"/>
  <c r="Y23" i="1"/>
  <c r="Z23" i="1" s="1"/>
  <c r="S21" i="1"/>
  <c r="T21" i="1" s="1"/>
  <c r="Y19" i="1"/>
  <c r="Z19" i="1" s="1"/>
  <c r="S18" i="1"/>
  <c r="T18" i="1" s="1"/>
  <c r="AE17" i="1"/>
  <c r="AF17" i="1" s="1"/>
  <c r="M17" i="1"/>
  <c r="F17" i="1" s="1"/>
  <c r="L17" i="1"/>
  <c r="E17" i="1" s="1"/>
  <c r="AK16" i="1"/>
  <c r="AL16" i="1" s="1"/>
  <c r="F16" i="1"/>
  <c r="E16" i="1"/>
  <c r="D16" i="1"/>
  <c r="C16" i="1"/>
  <c r="S15" i="1"/>
  <c r="T15" i="1" s="1"/>
  <c r="M14" i="1"/>
  <c r="F14" i="1" s="1"/>
  <c r="L14" i="1"/>
  <c r="E14" i="1" s="1"/>
  <c r="M13" i="1"/>
  <c r="L13" i="1"/>
  <c r="K13" i="1"/>
  <c r="D13" i="1" s="1"/>
  <c r="J13" i="1"/>
  <c r="C13" i="1" s="1"/>
  <c r="F13" i="1"/>
  <c r="E13" i="1"/>
  <c r="Y12" i="1"/>
  <c r="Z12" i="1" s="1"/>
  <c r="M12" i="1"/>
  <c r="L12" i="1"/>
  <c r="F12" i="1"/>
  <c r="E12" i="1"/>
  <c r="AK11" i="1"/>
  <c r="AL11" i="1" s="1"/>
  <c r="M11" i="1"/>
  <c r="F11" i="1" s="1"/>
  <c r="L11" i="1"/>
  <c r="E11" i="1" s="1"/>
  <c r="K11" i="1"/>
  <c r="D11" i="1"/>
  <c r="M10" i="1"/>
  <c r="L10" i="1"/>
  <c r="K10" i="1"/>
  <c r="J10" i="1"/>
  <c r="F10" i="1"/>
  <c r="E10" i="1"/>
  <c r="D10" i="1"/>
  <c r="C10" i="1"/>
  <c r="S9" i="1"/>
  <c r="T9" i="1" s="1"/>
  <c r="M9" i="1"/>
  <c r="F9" i="1" s="1"/>
  <c r="L9" i="1"/>
  <c r="E9" i="1" s="1"/>
  <c r="K9" i="1"/>
  <c r="D9" i="1"/>
  <c r="M8" i="1"/>
  <c r="M21" i="1" s="1"/>
  <c r="M18" i="1" s="1"/>
  <c r="L8" i="1"/>
  <c r="L21" i="1" s="1"/>
  <c r="L18" i="1" s="1"/>
  <c r="K8" i="1"/>
  <c r="K21" i="1" s="1"/>
  <c r="J8" i="1"/>
  <c r="J21" i="1" s="1"/>
  <c r="C8" i="1"/>
  <c r="M7" i="1"/>
  <c r="L7" i="1"/>
  <c r="K7" i="1"/>
  <c r="J7" i="1"/>
  <c r="F7" i="1"/>
  <c r="E7" i="1"/>
  <c r="D7" i="1"/>
  <c r="C7" i="1"/>
  <c r="C21" i="1" s="1"/>
  <c r="D8" i="1" l="1"/>
  <c r="D21" i="1" s="1"/>
  <c r="E8" i="1"/>
  <c r="E21" i="1" s="1"/>
  <c r="E18" i="1" s="1"/>
  <c r="F8" i="1"/>
  <c r="F21" i="1" s="1"/>
  <c r="F18" i="1" s="1"/>
</calcChain>
</file>

<file path=xl/sharedStrings.xml><?xml version="1.0" encoding="utf-8"?>
<sst xmlns="http://schemas.openxmlformats.org/spreadsheetml/2006/main" count="371" uniqueCount="213">
  <si>
    <t>教育機関</t>
    <phoneticPr fontId="1"/>
  </si>
  <si>
    <t>First 
Emergency Response</t>
    <phoneticPr fontId="1"/>
  </si>
  <si>
    <t>Second
Emergency Response</t>
    <phoneticPr fontId="1"/>
  </si>
  <si>
    <t>First 
Supplementary
Budget</t>
    <phoneticPr fontId="1"/>
  </si>
  <si>
    <t>Second 
Supplementary
Budget</t>
    <phoneticPr fontId="1"/>
  </si>
  <si>
    <t>緊急対応策（第一弾）</t>
    <rPh sb="0" eb="2">
      <t>キンキュウ</t>
    </rPh>
    <rPh sb="2" eb="4">
      <t>タイオウ</t>
    </rPh>
    <rPh sb="4" eb="5">
      <t>サク</t>
    </rPh>
    <rPh sb="6" eb="9">
      <t>ダイイチダン</t>
    </rPh>
    <phoneticPr fontId="1"/>
  </si>
  <si>
    <t>緊急対応策（第二弾）</t>
    <rPh sb="0" eb="2">
      <t>キンキュウ</t>
    </rPh>
    <rPh sb="2" eb="4">
      <t>タイオウ</t>
    </rPh>
    <rPh sb="4" eb="5">
      <t>サク</t>
    </rPh>
    <rPh sb="6" eb="7">
      <t>ダイ</t>
    </rPh>
    <rPh sb="7" eb="9">
      <t>ニダン</t>
    </rPh>
    <phoneticPr fontId="1"/>
  </si>
  <si>
    <t>第一次補正予算</t>
    <rPh sb="0" eb="1">
      <t>ダイ</t>
    </rPh>
    <rPh sb="1" eb="3">
      <t>イチジ</t>
    </rPh>
    <rPh sb="3" eb="5">
      <t>ホセイ</t>
    </rPh>
    <rPh sb="5" eb="7">
      <t>ヨサン</t>
    </rPh>
    <phoneticPr fontId="1"/>
  </si>
  <si>
    <t>第二次補正予算</t>
    <rPh sb="0" eb="1">
      <t>ダイ</t>
    </rPh>
    <rPh sb="1" eb="3">
      <t>ニジ</t>
    </rPh>
    <rPh sb="3" eb="5">
      <t>ホセイ</t>
    </rPh>
    <rPh sb="5" eb="7">
      <t>ヨサン</t>
    </rPh>
    <phoneticPr fontId="1"/>
  </si>
  <si>
    <t>財務省概要資料</t>
    <rPh sb="0" eb="3">
      <t>ザイムショウ</t>
    </rPh>
    <rPh sb="3" eb="5">
      <t>ガイヨウ</t>
    </rPh>
    <rPh sb="5" eb="7">
      <t>シリョウ</t>
    </rPh>
    <phoneticPr fontId="1"/>
  </si>
  <si>
    <t>分類</t>
    <rPh sb="0" eb="2">
      <t>ブンルイ</t>
    </rPh>
    <phoneticPr fontId="1"/>
  </si>
  <si>
    <t>Expenditure category</t>
    <phoneticPr fontId="1"/>
  </si>
  <si>
    <t>(2020.2.13)</t>
    <phoneticPr fontId="1"/>
  </si>
  <si>
    <t>(2020.3.10)</t>
    <phoneticPr fontId="1"/>
  </si>
  <si>
    <t>(2020.4.27)</t>
    <phoneticPr fontId="1"/>
  </si>
  <si>
    <t>(2020.6.12)</t>
    <phoneticPr fontId="1"/>
  </si>
  <si>
    <t>分野</t>
    <rPh sb="0" eb="2">
      <t>ブンヤ</t>
    </rPh>
    <phoneticPr fontId="1"/>
  </si>
  <si>
    <t>2020.2.13</t>
    <phoneticPr fontId="1"/>
  </si>
  <si>
    <t>2020.3.10</t>
    <phoneticPr fontId="1"/>
  </si>
  <si>
    <t>2020.4.27</t>
    <phoneticPr fontId="1"/>
  </si>
  <si>
    <t>2020.6.12</t>
    <phoneticPr fontId="1"/>
  </si>
  <si>
    <t>金額</t>
    <rPh sb="0" eb="2">
      <t>キンガク</t>
    </rPh>
    <phoneticPr fontId="1"/>
  </si>
  <si>
    <t>サブ合計</t>
    <rPh sb="2" eb="4">
      <t>ゴウケイ</t>
    </rPh>
    <phoneticPr fontId="1"/>
  </si>
  <si>
    <t>未記載分</t>
    <rPh sb="0" eb="3">
      <t>ミキサイ</t>
    </rPh>
    <rPh sb="3" eb="4">
      <t>ブン</t>
    </rPh>
    <phoneticPr fontId="1"/>
  </si>
  <si>
    <t>緊急対応策（第二弾） １．財政措置（4,308億円）</t>
    <phoneticPr fontId="1"/>
  </si>
  <si>
    <t>カテゴリ</t>
    <phoneticPr fontId="1"/>
  </si>
  <si>
    <t>A</t>
    <phoneticPr fontId="1"/>
  </si>
  <si>
    <t>Infection control / Health and long-term care</t>
    <phoneticPr fontId="1"/>
  </si>
  <si>
    <t>感染対策/医療介護体制強化*</t>
    <rPh sb="0" eb="2">
      <t>カンセン</t>
    </rPh>
    <rPh sb="2" eb="4">
      <t>タイサク</t>
    </rPh>
    <rPh sb="5" eb="7">
      <t>イリョウ</t>
    </rPh>
    <rPh sb="7" eb="9">
      <t>カイゴ</t>
    </rPh>
    <rPh sb="9" eb="11">
      <t>タイセイ</t>
    </rPh>
    <rPh sb="11" eb="13">
      <t>キョウカ</t>
    </rPh>
    <phoneticPr fontId="1"/>
  </si>
  <si>
    <t>１．帰国者等への支援：30億円</t>
  </si>
  <si>
    <t>E</t>
    <phoneticPr fontId="1"/>
  </si>
  <si>
    <t>（１）感染拡大防止策と医療提供体制の整備：486億円</t>
  </si>
  <si>
    <t>A&amp;B</t>
    <phoneticPr fontId="1"/>
  </si>
  <si>
    <t>（１）感染拡大防止策と医療提供体制の整備及び治療薬の開発</t>
  </si>
  <si>
    <t>（１）雇用調整助成金の拡充等4,519億円</t>
  </si>
  <si>
    <t>D</t>
    <phoneticPr fontId="1"/>
  </si>
  <si>
    <t>B</t>
    <phoneticPr fontId="1"/>
  </si>
  <si>
    <t>研究開発*</t>
    <phoneticPr fontId="1"/>
  </si>
  <si>
    <t>・ 帰国者等の受入支援：23.4億円</t>
  </si>
  <si>
    <t>・ 保育所や介護施設等における感染拡大防止策：107億円</t>
  </si>
  <si>
    <t>新型コロナウイルス感染症緊急包括支援交付金（仮称）〔1,490億円〕</t>
  </si>
  <si>
    <t>（２）資金繰り対応の強化116,390億円</t>
    <phoneticPr fontId="1"/>
  </si>
  <si>
    <t>C</t>
    <phoneticPr fontId="1"/>
  </si>
  <si>
    <t>-</t>
    <phoneticPr fontId="1"/>
  </si>
  <si>
    <t>経済・社会支援（個人・世帯）</t>
    <rPh sb="0" eb="2">
      <t>ケイザイ</t>
    </rPh>
    <rPh sb="3" eb="5">
      <t>シャカイ</t>
    </rPh>
    <rPh sb="5" eb="7">
      <t>シエン</t>
    </rPh>
    <rPh sb="8" eb="10">
      <t>コジン</t>
    </rPh>
    <rPh sb="11" eb="13">
      <t>セタイ</t>
    </rPh>
    <phoneticPr fontId="1"/>
  </si>
  <si>
    <t>・ 防衛省による生活・健康管理支援：3.2億円 等</t>
  </si>
  <si>
    <t>・ 需給両面からの総合的なマスク対策：186億円</t>
  </si>
  <si>
    <t>医療機関等へのマスク等の優先配布〔953億円〕</t>
  </si>
  <si>
    <t>中小・小規模事業者向けの融資〔88,174億円〕</t>
    <phoneticPr fontId="1"/>
  </si>
  <si>
    <t>経済支援（企業・労働者）</t>
    <rPh sb="0" eb="2">
      <t>ケイザイ</t>
    </rPh>
    <rPh sb="2" eb="4">
      <t>シエン</t>
    </rPh>
    <rPh sb="5" eb="7">
      <t>キギョウ</t>
    </rPh>
    <rPh sb="8" eb="11">
      <t>ロウドウシャ</t>
    </rPh>
    <phoneticPr fontId="1"/>
  </si>
  <si>
    <t>２．国内感染対策の強化：65億円</t>
  </si>
  <si>
    <t>・ ＰＣＲ検査体制の強化：10億円</t>
  </si>
  <si>
    <t>人工呼吸器・マスク等の生産支援〔117億円〕</t>
  </si>
  <si>
    <t>中堅・大企業向けの融資〔4,521億円〕</t>
    <phoneticPr fontId="1"/>
  </si>
  <si>
    <t>教育現場への支援**</t>
    <rPh sb="0" eb="2">
      <t>キョウイク</t>
    </rPh>
    <rPh sb="2" eb="4">
      <t>ゲンバ</t>
    </rPh>
    <rPh sb="6" eb="8">
      <t>シエン</t>
    </rPh>
    <phoneticPr fontId="1"/>
  </si>
  <si>
    <t>・ 検査体制・医療体制の強化：30.6億円</t>
  </si>
  <si>
    <t>・ 医療提供体制の整備：133億円</t>
  </si>
  <si>
    <t>幼稚園、小学校、介護施設等におけるマスク配布など感染拡大防止策〔792億円</t>
  </si>
  <si>
    <t>資本性資金の活用〔23,692億円〕</t>
    <phoneticPr fontId="1"/>
  </si>
  <si>
    <t>F</t>
    <phoneticPr fontId="1"/>
  </si>
  <si>
    <t>Special grants to local governments</t>
    <phoneticPr fontId="1"/>
  </si>
  <si>
    <t>地方創生臨時交付金</t>
    <rPh sb="0" eb="2">
      <t>チホウ</t>
    </rPh>
    <rPh sb="2" eb="4">
      <t>ソウセイ</t>
    </rPh>
    <rPh sb="4" eb="6">
      <t>リンジ</t>
    </rPh>
    <rPh sb="6" eb="9">
      <t>コウフキン</t>
    </rPh>
    <phoneticPr fontId="1"/>
  </si>
  <si>
    <t>・ 帰国者・接触者外来、接触者相談センターの設置：5.1億円</t>
  </si>
  <si>
    <t>・ 治療薬等の開発加速：28億円 等</t>
  </si>
  <si>
    <t>全世帯への布製マスクの配布〔233億円〕</t>
    <phoneticPr fontId="1"/>
  </si>
  <si>
    <t>（３）家賃支援給付金の創設20,242億円</t>
    <phoneticPr fontId="1"/>
  </si>
  <si>
    <t>G</t>
    <phoneticPr fontId="1"/>
  </si>
  <si>
    <t>Others</t>
    <phoneticPr fontId="1"/>
  </si>
  <si>
    <t>その他**</t>
    <rPh sb="2" eb="3">
      <t>タ</t>
    </rPh>
    <phoneticPr fontId="1"/>
  </si>
  <si>
    <t>・ 検査キット、抗ウイルス薬・ワクチン等の研究開発：10.0億円</t>
    <phoneticPr fontId="1"/>
  </si>
  <si>
    <t>（２）学校の臨時休業に伴って生じる課題への対応：2,463億円</t>
  </si>
  <si>
    <t>C&amp;D&amp;E</t>
    <phoneticPr fontId="1"/>
  </si>
  <si>
    <t>アビガンの確保〔139億円</t>
  </si>
  <si>
    <t>（４）医療提供体制等の強化29,892億円</t>
    <phoneticPr fontId="1"/>
  </si>
  <si>
    <t>H</t>
    <phoneticPr fontId="1"/>
  </si>
  <si>
    <t>Contingency funds</t>
    <phoneticPr fontId="1"/>
  </si>
  <si>
    <t>予備費</t>
    <rPh sb="0" eb="3">
      <t>ヨビヒ</t>
    </rPh>
    <phoneticPr fontId="1"/>
  </si>
  <si>
    <t>・ 国際的なワクチン研究開発等支援事業：10.7億円</t>
  </si>
  <si>
    <t>・ 保護者の休暇取得支援等</t>
  </si>
  <si>
    <t>産学官連携による治療薬等の研究開発〔200億円</t>
    <phoneticPr fontId="1"/>
  </si>
  <si>
    <t>・新型コロナウイルス感染症緊急包括支援交付金〔22,370億円〕</t>
    <phoneticPr fontId="1"/>
  </si>
  <si>
    <t>・ マスク生産設備導入補助：4.5億円 等</t>
  </si>
  <si>
    <t>　　新たな助成金：1,556億円</t>
    <phoneticPr fontId="1"/>
  </si>
  <si>
    <t>国内におけるワクチン開発の支援〔100億円〕</t>
  </si>
  <si>
    <t>・医療用マスク等の医療機関等への配布〔4,379億円〕</t>
    <phoneticPr fontId="1"/>
  </si>
  <si>
    <t>Total (in the general account)</t>
    <phoneticPr fontId="1"/>
  </si>
  <si>
    <t>予算合計（財務省資料記載値）</t>
    <rPh sb="0" eb="2">
      <t>ヨサン</t>
    </rPh>
    <rPh sb="2" eb="4">
      <t>ゴウケイ</t>
    </rPh>
    <rPh sb="5" eb="8">
      <t>ザイムショウ</t>
    </rPh>
    <rPh sb="8" eb="10">
      <t>シリョウ</t>
    </rPh>
    <rPh sb="10" eb="12">
      <t>キサイ</t>
    </rPh>
    <rPh sb="12" eb="13">
      <t>チ</t>
    </rPh>
    <phoneticPr fontId="1"/>
  </si>
  <si>
    <t>３．水際対策の強化：34億円</t>
  </si>
  <si>
    <t>　　個人向け緊急小口資金等の特例：207億円</t>
    <phoneticPr fontId="1"/>
  </si>
  <si>
    <t>国際的なワクチンの研究開発等〔216億円〕</t>
    <phoneticPr fontId="1"/>
  </si>
  <si>
    <t>・ワクチン・治療薬の開発等〔2,055億円〕</t>
    <phoneticPr fontId="1"/>
  </si>
  <si>
    <t>Employment Adjustment Subsidies in Labour Insurance Special Account (LISA)</t>
    <phoneticPr fontId="1"/>
  </si>
  <si>
    <t>雇調金の特別会計分</t>
    <rPh sb="0" eb="3">
      <t>コチョウキン</t>
    </rPh>
    <rPh sb="4" eb="6">
      <t>トクベツ</t>
    </rPh>
    <rPh sb="6" eb="8">
      <t>カイケイ</t>
    </rPh>
    <rPh sb="8" eb="9">
      <t>ブン</t>
    </rPh>
    <phoneticPr fontId="1"/>
  </si>
  <si>
    <t>・ 有症者発生時の感染の拡大防止に必要な措置：30.2億円</t>
  </si>
  <si>
    <t>・ 放課後児童クラブ等の体制強化等：470億円</t>
  </si>
  <si>
    <t>新型コロナウイルス感染症対応地方創生臨時交付金（仮称）〔10,000億円〕</t>
  </si>
  <si>
    <t>（５）その他の支援47,127億円</t>
    <phoneticPr fontId="1"/>
  </si>
  <si>
    <t>C&amp;D&amp;F</t>
    <phoneticPr fontId="1"/>
  </si>
  <si>
    <t>Total (including Employment Adjustment Subsidies in LISA)</t>
    <phoneticPr fontId="1"/>
  </si>
  <si>
    <t>雇調金の特別会計分も含めた予算合計</t>
    <rPh sb="0" eb="3">
      <t>コチョウキン</t>
    </rPh>
    <rPh sb="4" eb="6">
      <t>トクベツ</t>
    </rPh>
    <rPh sb="6" eb="8">
      <t>カイケイ</t>
    </rPh>
    <rPh sb="8" eb="9">
      <t>ブン</t>
    </rPh>
    <rPh sb="10" eb="11">
      <t>フク</t>
    </rPh>
    <rPh sb="13" eb="15">
      <t>ヨサン</t>
    </rPh>
    <rPh sb="15" eb="17">
      <t>ゴウケイ</t>
    </rPh>
    <phoneticPr fontId="1"/>
  </si>
  <si>
    <t>・ 検疫体制の強化：3.4億円 等</t>
  </si>
  <si>
    <t>・ 学校給食休止への対応：212億円</t>
  </si>
  <si>
    <t>（２）雇用の維持と事業の継続</t>
  </si>
  <si>
    <t>C&amp;D</t>
    <phoneticPr fontId="1"/>
  </si>
  <si>
    <t>①新型コロナウイルス感染症対応地方創生臨時交付金の拡充20,000億円</t>
    <phoneticPr fontId="1"/>
  </si>
  <si>
    <t>*一次、二次補正については、財務省概要資料の研究開発費分をA+Bから差し引いている</t>
    <rPh sb="1" eb="3">
      <t>イチジ</t>
    </rPh>
    <rPh sb="4" eb="6">
      <t>ニジ</t>
    </rPh>
    <rPh sb="6" eb="8">
      <t>ホセイ</t>
    </rPh>
    <rPh sb="14" eb="17">
      <t>ザイムショウ</t>
    </rPh>
    <rPh sb="17" eb="19">
      <t>ガイヨウ</t>
    </rPh>
    <rPh sb="19" eb="21">
      <t>シリョウ</t>
    </rPh>
    <rPh sb="22" eb="24">
      <t>ケンキュウ</t>
    </rPh>
    <rPh sb="24" eb="27">
      <t>カイハツヒ</t>
    </rPh>
    <rPh sb="27" eb="28">
      <t>ブン</t>
    </rPh>
    <rPh sb="34" eb="35">
      <t>サ</t>
    </rPh>
    <rPh sb="36" eb="37">
      <t>ヒ</t>
    </rPh>
    <phoneticPr fontId="1"/>
  </si>
  <si>
    <t>４．影響を受ける産業等への緊急対応:6億円</t>
  </si>
  <si>
    <t>・ テレワーク等の推進：12億円 等</t>
  </si>
  <si>
    <t>雇用調整助成金の特例措置の拡大〔690億円〕</t>
  </si>
  <si>
    <t>②低所得のひとり親世帯への追加的な給付1,365億円</t>
    <phoneticPr fontId="1"/>
  </si>
  <si>
    <t>**一次、二次補正については、財務省資料をベースに文科省資料も用いて独自に計算</t>
    <rPh sb="31" eb="32">
      <t>モチ</t>
    </rPh>
    <rPh sb="34" eb="36">
      <t>ドクジ</t>
    </rPh>
    <rPh sb="37" eb="39">
      <t>ケイサン</t>
    </rPh>
    <phoneticPr fontId="1"/>
  </si>
  <si>
    <t>・ コールセンターの設置:4.9億円</t>
  </si>
  <si>
    <t>（３）事業活動の縮小や雇用への対応：1,192億円</t>
  </si>
  <si>
    <t>中小・小規模事業者等の資金繰り対策〔38,316億円〕</t>
  </si>
  <si>
    <t>③持続化給付金の対応強化19,400億円</t>
    <phoneticPr fontId="1"/>
  </si>
  <si>
    <t>SUMによる合計</t>
    <rPh sb="6" eb="8">
      <t>ゴウケイ</t>
    </rPh>
    <phoneticPr fontId="1"/>
  </si>
  <si>
    <t>・ 雇用調整助成金：1.0億円</t>
  </si>
  <si>
    <t>・ 雇用調整助成金の特例措置の拡大：374億円</t>
  </si>
  <si>
    <t>中小・小規模事業者等に対する新たな給付金〔23,176億円〕</t>
  </si>
  <si>
    <t>④その他6,363億円</t>
    <phoneticPr fontId="1"/>
  </si>
  <si>
    <t>A&amp;C&amp;D&amp;E&amp;G</t>
    <phoneticPr fontId="1"/>
  </si>
  <si>
    <t>←さらに細目あるのでサブ合計に含めず</t>
    <rPh sb="4" eb="6">
      <t>サイモク</t>
    </rPh>
    <rPh sb="12" eb="14">
      <t>ゴウケイ</t>
    </rPh>
    <rPh sb="15" eb="16">
      <t>フク</t>
    </rPh>
    <phoneticPr fontId="1"/>
  </si>
  <si>
    <t>合計額は…</t>
    <rPh sb="0" eb="2">
      <t>ゴウケイ</t>
    </rPh>
    <rPh sb="2" eb="3">
      <t>ガク</t>
    </rPh>
    <phoneticPr fontId="1"/>
  </si>
  <si>
    <t>資料と一致</t>
    <rPh sb="0" eb="2">
      <t>シリョウ</t>
    </rPh>
    <rPh sb="3" eb="5">
      <t>イッチ</t>
    </rPh>
    <phoneticPr fontId="1"/>
  </si>
  <si>
    <t>（参考）日本政策金融公庫等：緊急貸付・保証枠5,000億円 等</t>
  </si>
  <si>
    <t>・ 強力な資金繰り対策：782億円</t>
  </si>
  <si>
    <t>全国全ての人々への新たな給付金〔128,803億円〕</t>
  </si>
  <si>
    <t>・持続化補助金等の拡充〔1,000億円〕</t>
    <phoneticPr fontId="1"/>
  </si>
  <si>
    <t>５．国際連携の強化等:18億円</t>
  </si>
  <si>
    <t>・ 観光業への対応：36億円 等</t>
  </si>
  <si>
    <t>子育て世帯への臨時特別給付金〔1,654億円〕</t>
  </si>
  <si>
    <t>・農林漁業者の経営継続補助金の創設〔200億円〕</t>
    <phoneticPr fontId="1"/>
  </si>
  <si>
    <t>・ アジア各国への検査体制充実への貢献:16.5億円</t>
  </si>
  <si>
    <t>（４）事態の変化に即応した緊急措置等:168億円</t>
  </si>
  <si>
    <t>(3)官民挙げた経済活動の回復</t>
    <rPh sb="3" eb="5">
      <t>カンミン</t>
    </rPh>
    <rPh sb="5" eb="6">
      <t>ア</t>
    </rPh>
    <rPh sb="8" eb="10">
      <t>ケイザイ</t>
    </rPh>
    <rPh sb="10" eb="12">
      <t>カツドウ</t>
    </rPh>
    <rPh sb="13" eb="15">
      <t>カイフク</t>
    </rPh>
    <phoneticPr fontId="1"/>
  </si>
  <si>
    <t>・文化芸術活動の緊急総合支援パッケージ〔560億円〕</t>
  </si>
  <si>
    <t>・ ＮＧＯを通じた支援：1.0億円 等</t>
  </si>
  <si>
    <t>・ ＷＨＯ等による感染国等への緊急支援に対する拠出:155億円 等</t>
  </si>
  <si>
    <t>“Go To”キャンペーン事業（仮称）〔16,794億円〕</t>
  </si>
  <si>
    <t>・自衛隊の感染症拡大防止・対処能力の更なる向上〔63億円〕</t>
    <phoneticPr fontId="1"/>
  </si>
  <si>
    <t>「新型コロナリバイバル成長基盤強化ファンド（仮称）」の創設〔1,000億円〕</t>
  </si>
  <si>
    <t>・地域公共交通における感染拡大防止対策〔138億円〕</t>
    <phoneticPr fontId="1"/>
  </si>
  <si>
    <t>(4)強靭な経済構造の構築</t>
    <rPh sb="3" eb="5">
      <t>キョウジン</t>
    </rPh>
    <rPh sb="6" eb="8">
      <t>ケイザイ</t>
    </rPh>
    <rPh sb="8" eb="10">
      <t>コウゾウ</t>
    </rPh>
    <rPh sb="11" eb="13">
      <t>コウチク</t>
    </rPh>
    <phoneticPr fontId="1"/>
  </si>
  <si>
    <t>D&amp;E</t>
    <phoneticPr fontId="1"/>
  </si>
  <si>
    <t>・個人向け緊急小口資金等の特例貸付〔2,048億円〕</t>
    <phoneticPr fontId="1"/>
  </si>
  <si>
    <t>感染拡大防止と医療提供体制の整備及び治療薬も開発</t>
    <rPh sb="0" eb="4">
      <t xml:space="preserve">カンセンカクダイ </t>
    </rPh>
    <rPh sb="4" eb="6">
      <t xml:space="preserve">ボウシ </t>
    </rPh>
    <rPh sb="16" eb="17">
      <t xml:space="preserve">オヨビ </t>
    </rPh>
    <rPh sb="18" eb="21">
      <t xml:space="preserve">チリョウヤク </t>
    </rPh>
    <phoneticPr fontId="1"/>
  </si>
  <si>
    <t>Infection prevension, healthcare , and medicine</t>
    <phoneticPr fontId="1"/>
  </si>
  <si>
    <t>サプライチェーン対策のための国内投資促進事業費補助金〔2,200億円〕</t>
  </si>
  <si>
    <t>・教員、学習指導員等の追加配置〔318億円〕</t>
  </si>
  <si>
    <t>雇用の維持と事業の継続</t>
    <rPh sb="0" eb="2">
      <t xml:space="preserve">コヨウ </t>
    </rPh>
    <phoneticPr fontId="1"/>
  </si>
  <si>
    <t>Kochokin (hosei)</t>
    <phoneticPr fontId="1"/>
  </si>
  <si>
    <t>海外サプライチェーン多元化等支援事業〔235億円〕</t>
  </si>
  <si>
    <t>・教育ICT環境整備等のための光ファイバ整備推進〔502億円〕</t>
    <phoneticPr fontId="1"/>
  </si>
  <si>
    <t>E（総務省）</t>
    <rPh sb="2" eb="5">
      <t>ソウムショウ</t>
    </rPh>
    <phoneticPr fontId="1"/>
  </si>
  <si>
    <t>Employment and business protection</t>
    <phoneticPr fontId="1"/>
  </si>
  <si>
    <t>Kochokin (tokubetu)*</t>
    <phoneticPr fontId="1"/>
  </si>
  <si>
    <t>農林水産物・食品の輸出力・国内供給力の強化〔1,984億円〕</t>
  </si>
  <si>
    <t>・学校再開に伴う感染症対策・学習保障等〔421億円〕</t>
    <phoneticPr fontId="1"/>
  </si>
  <si>
    <t>Cash-flow measures for small business</t>
    <phoneticPr fontId="1"/>
  </si>
  <si>
    <t>GIGAスクール構想の加速による学びの保障〔2,292億円〕</t>
    <phoneticPr fontId="1"/>
  </si>
  <si>
    <t>・スマートライフ実現のためのAIシミュレーション事業〔14億円〕</t>
    <phoneticPr fontId="1"/>
  </si>
  <si>
    <t>Transfer to small business</t>
    <phoneticPr fontId="1"/>
  </si>
  <si>
    <t>公共投資の早期執行等のためのデジタルインフラの推進〔178億円〕</t>
  </si>
  <si>
    <t>（６）新型コロナウイルス感染症対策予備費100,000億円</t>
    <phoneticPr fontId="1"/>
  </si>
  <si>
    <t>Lump-sum transfer (10 man)</t>
    <phoneticPr fontId="1"/>
  </si>
  <si>
    <t>中小企業デジタル化応援隊事業〔100億円〕</t>
  </si>
  <si>
    <t>２．国債整理基金特別会計へ繰入（利払費等）963億円</t>
    <phoneticPr fontId="1"/>
  </si>
  <si>
    <t>Special transfer to kosodate</t>
    <phoneticPr fontId="1"/>
  </si>
  <si>
    <t>(5)新型コロナウイルス感染症対策予備費〔15,000億円〕</t>
    <phoneticPr fontId="1"/>
  </si>
  <si>
    <t>３．既定経費の減額（議員歳費）▲20億円</t>
    <phoneticPr fontId="1"/>
  </si>
  <si>
    <t>次の段階としての官民を挙げた経済活動の回復</t>
    <rPh sb="0" eb="1">
      <t xml:space="preserve">ツギ </t>
    </rPh>
    <rPh sb="8" eb="10">
      <t xml:space="preserve">カンミン </t>
    </rPh>
    <rPh sb="14" eb="18">
      <t xml:space="preserve">ケイザイカツドウ </t>
    </rPh>
    <phoneticPr fontId="1"/>
  </si>
  <si>
    <t>Recovery of economic activities</t>
    <phoneticPr fontId="1"/>
  </si>
  <si>
    <t>2.国債整理基金特別会計へ繰入1,259</t>
    <phoneticPr fontId="1"/>
  </si>
  <si>
    <t>雇用調整助成金の労働保険特別会計分</t>
    <rPh sb="0" eb="2">
      <t>コヨウ</t>
    </rPh>
    <rPh sb="2" eb="4">
      <t>チョウセイ</t>
    </rPh>
    <rPh sb="4" eb="7">
      <t>ジョセイキン</t>
    </rPh>
    <rPh sb="8" eb="10">
      <t>ロウドウ</t>
    </rPh>
    <rPh sb="10" eb="12">
      <t>ホケン</t>
    </rPh>
    <rPh sb="12" eb="14">
      <t>トクベツ</t>
    </rPh>
    <rPh sb="14" eb="16">
      <t>カイケイ</t>
    </rPh>
    <rPh sb="16" eb="17">
      <t>ブン</t>
    </rPh>
    <phoneticPr fontId="1"/>
  </si>
  <si>
    <t>D*補正予算外</t>
    <rPh sb="2" eb="4">
      <t>ホセイ</t>
    </rPh>
    <rPh sb="4" eb="6">
      <t>ヨサン</t>
    </rPh>
    <rPh sb="6" eb="7">
      <t>ガイ</t>
    </rPh>
    <phoneticPr fontId="1"/>
  </si>
  <si>
    <t>強靭な経済構造の構築</t>
    <rPh sb="0" eb="2">
      <t xml:space="preserve">キョウジン </t>
    </rPh>
    <phoneticPr fontId="1"/>
  </si>
  <si>
    <t>Supply-side aides</t>
    <phoneticPr fontId="1"/>
  </si>
  <si>
    <t>今後への備え</t>
    <rPh sb="0" eb="2">
      <t xml:space="preserve">コンゴヘノ </t>
    </rPh>
    <rPh sb="4" eb="5">
      <t xml:space="preserve">ソナエ </t>
    </rPh>
    <phoneticPr fontId="1"/>
  </si>
  <si>
    <t>Preparation</t>
    <phoneticPr fontId="1"/>
  </si>
  <si>
    <t>国際整理基金特別会計への繰入</t>
    <rPh sb="0" eb="4">
      <t xml:space="preserve">コクサイセイリ </t>
    </rPh>
    <rPh sb="4" eb="10">
      <t xml:space="preserve">キキントクベツカイケイ </t>
    </rPh>
    <phoneticPr fontId="1"/>
  </si>
  <si>
    <t>Transfer to a special account</t>
    <phoneticPr fontId="1"/>
  </si>
  <si>
    <t>文科予算（学習支援分）</t>
    <rPh sb="0" eb="2">
      <t>モンカ</t>
    </rPh>
    <rPh sb="2" eb="4">
      <t>ヨサン</t>
    </rPh>
    <rPh sb="5" eb="7">
      <t>ガクシュウ</t>
    </rPh>
    <rPh sb="7" eb="9">
      <t>シエン</t>
    </rPh>
    <rPh sb="9" eb="10">
      <t>ブン</t>
    </rPh>
    <phoneticPr fontId="1"/>
  </si>
  <si>
    <t>財務省資料での位置づけ</t>
    <rPh sb="0" eb="3">
      <t>ザイムショウ</t>
    </rPh>
    <rPh sb="3" eb="5">
      <t>シリョウ</t>
    </rPh>
    <rPh sb="7" eb="9">
      <t>イチ</t>
    </rPh>
    <phoneticPr fontId="1"/>
  </si>
  <si>
    <t>論文での位置づけ</t>
    <rPh sb="0" eb="2">
      <t>ロンブン</t>
    </rPh>
    <rPh sb="4" eb="6">
      <t>イチ</t>
    </rPh>
    <phoneticPr fontId="1"/>
  </si>
  <si>
    <t>◆学校における感染症対策事業 137 億円</t>
  </si>
  <si>
    <t>◆困窮学生等に対する支援 153 億円</t>
  </si>
  <si>
    <t>Gと仮定</t>
    <rPh sb="2" eb="4">
      <t>カテイ</t>
    </rPh>
    <phoneticPr fontId="1"/>
  </si>
  <si>
    <t>Eに移行</t>
    <rPh sb="2" eb="4">
      <t>イコウ</t>
    </rPh>
    <phoneticPr fontId="1"/>
  </si>
  <si>
    <t>◆学校等衛生環境改善（トイレ・給食施設等） 106 億円</t>
  </si>
  <si>
    <t>◆文化芸術・スポーツ活動への緊急総合支援 580 億円</t>
    <phoneticPr fontId="1"/>
  </si>
  <si>
    <t>◆学習指導員等の配置 8 億円</t>
  </si>
  <si>
    <t>◆国立大学法人が行う短期借入に対する利子助成 3 億円</t>
    <phoneticPr fontId="1"/>
  </si>
  <si>
    <t>◆子供のための体験活動等への支援（自然・スポーツ・文化） 21 億円</t>
  </si>
  <si>
    <t>◆研究現場の環境整備を通じた研究活動の再開・継続への支援 30 億円</t>
    <phoneticPr fontId="1"/>
  </si>
  <si>
    <t>◆修学旅行の中止や延期に伴うキャンセル料等への支援 6 億円</t>
  </si>
  <si>
    <t>◆研究現場におけるPCR 機器の活用 5 億円</t>
    <phoneticPr fontId="1"/>
  </si>
  <si>
    <t>◆家計が急変した家庭の学生に対する支援 7 億円</t>
  </si>
  <si>
    <t>◆臨時休業に伴う児童生徒等の学びの保障</t>
    <phoneticPr fontId="1"/>
  </si>
  <si>
    <t>◆日本留学試験の円滑な実施 1 億円</t>
  </si>
  <si>
    <t>○学習保障等に必要な人的体制の確保 318 億円</t>
    <phoneticPr fontId="1"/>
  </si>
  <si>
    <t>◆GIGA スクール構想の加速による学びの保障 2,292 億円</t>
  </si>
  <si>
    <t>○学校教育活動再開支援経費 405 億円</t>
    <phoneticPr fontId="1"/>
  </si>
  <si>
    <t>おそらくE</t>
    <phoneticPr fontId="1"/>
  </si>
  <si>
    <t>◆大学等における遠隔授業の環境構築の加速による学修機会の確保 27 億円</t>
  </si>
  <si>
    <t>○幼稚園におけるマスク購入等の感染拡大防止に係る支援 30 億円</t>
    <phoneticPr fontId="1"/>
  </si>
  <si>
    <t>○特別支援学校スクールバス感染症対策支援の拡充 16 億円</t>
    <phoneticPr fontId="1"/>
  </si>
  <si>
    <t>Gに移行</t>
    <rPh sb="2" eb="4">
      <t>イコウ</t>
    </rPh>
    <phoneticPr fontId="1"/>
  </si>
  <si>
    <t>○日本人学校教育環境整備事業 5 億円</t>
    <phoneticPr fontId="1"/>
  </si>
  <si>
    <t>◆大学・高専・専修学校の遠隔授業の加速 73 億円</t>
    <phoneticPr fontId="1"/>
  </si>
  <si>
    <t>Support for households</t>
    <phoneticPr fontId="1"/>
  </si>
  <si>
    <t>Support for educational institutions</t>
    <phoneticPr fontId="1"/>
  </si>
  <si>
    <t>R&amp;D for test kits, drugs, vaccines, etc.</t>
    <phoneticPr fontId="1"/>
  </si>
  <si>
    <t>Support for workers and firms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</si>
</sst>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#,##0.0_ "/>
    <numFmt numFmtId="177" formatCode="#,##0_ "/>
  </numFmts>
  <fonts count="6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2"/>
      <color theme="1"/>
      <name val="Times New Roman"/>
      <family val="1"/>
    </font>
    <font>
      <sz val="14"/>
      <color theme="1"/>
      <name val="Times New Roman"/>
      <family val="1"/>
    </font>
    <font>
      <b/>
      <sz val="12"/>
      <color theme="1"/>
      <name val="游ゴシック"/>
      <family val="3"/>
      <charset val="128"/>
      <scheme val="minor"/>
    </font>
    <font>
      <sz val="12"/>
      <color rgb="FFFF000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7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double">
        <color auto="1"/>
      </top>
      <bottom/>
      <diagonal/>
    </border>
    <border>
      <left/>
      <right/>
      <top/>
      <bottom style="double">
        <color auto="1"/>
      </bottom>
      <diagonal/>
    </border>
  </borders>
  <cellStyleXfs count="1">
    <xf numFmtId="0" fontId="0" fillId="0" borderId="0">
      <alignment vertical="center"/>
    </xf>
  </cellStyleXfs>
  <cellXfs count="53">
    <xf numFmtId="0" fontId="0" fillId="0" borderId="0" xfId="0">
      <alignment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right" vertical="center" wrapText="1"/>
    </xf>
    <xf numFmtId="0" fontId="0" fillId="0" borderId="0" xfId="0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4" fillId="0" borderId="0" xfId="0" applyFont="1" applyAlignment="1">
      <alignment horizontal="left" vertical="center" wrapText="1"/>
    </xf>
    <xf numFmtId="0" fontId="3" fillId="0" borderId="2" xfId="0" applyFont="1" applyBorder="1">
      <alignment vertical="center"/>
    </xf>
    <xf numFmtId="0" fontId="3" fillId="0" borderId="2" xfId="0" applyFont="1" applyBorder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2" xfId="0" applyBorder="1">
      <alignment vertical="center"/>
    </xf>
    <xf numFmtId="0" fontId="0" fillId="0" borderId="2" xfId="0" applyBorder="1" applyAlignment="1">
      <alignment horizontal="center" vertical="center"/>
    </xf>
    <xf numFmtId="0" fontId="4" fillId="0" borderId="3" xfId="0" applyFont="1" applyBorder="1">
      <alignment vertical="center"/>
    </xf>
    <xf numFmtId="0" fontId="0" fillId="0" borderId="1" xfId="0" applyBorder="1">
      <alignment vertical="center"/>
    </xf>
    <xf numFmtId="0" fontId="4" fillId="0" borderId="1" xfId="0" applyFont="1" applyBorder="1">
      <alignment vertical="center"/>
    </xf>
    <xf numFmtId="0" fontId="4" fillId="0" borderId="4" xfId="0" applyFont="1" applyBorder="1">
      <alignment vertical="center"/>
    </xf>
    <xf numFmtId="0" fontId="4" fillId="0" borderId="0" xfId="0" applyFont="1">
      <alignment vertical="center"/>
    </xf>
    <xf numFmtId="0" fontId="3" fillId="0" borderId="0" xfId="0" applyFont="1">
      <alignment vertical="center"/>
    </xf>
    <xf numFmtId="177" fontId="0" fillId="0" borderId="0" xfId="0" applyNumberFormat="1" applyAlignment="1">
      <alignment horizontal="right" vertical="center"/>
    </xf>
    <xf numFmtId="176" fontId="0" fillId="0" borderId="0" xfId="0" applyNumberFormat="1" applyAlignment="1">
      <alignment horizontal="right" vertical="center"/>
    </xf>
    <xf numFmtId="0" fontId="0" fillId="2" borderId="5" xfId="0" applyFill="1" applyBorder="1">
      <alignment vertical="center"/>
    </xf>
    <xf numFmtId="0" fontId="0" fillId="2" borderId="0" xfId="0" applyFill="1">
      <alignment vertical="center"/>
    </xf>
    <xf numFmtId="0" fontId="0" fillId="2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3" fillId="0" borderId="1" xfId="0" applyFont="1" applyBorder="1">
      <alignment vertical="center"/>
    </xf>
    <xf numFmtId="177" fontId="3" fillId="0" borderId="1" xfId="0" applyNumberFormat="1" applyFont="1" applyBorder="1" applyAlignment="1">
      <alignment horizontal="right" vertical="center"/>
    </xf>
    <xf numFmtId="177" fontId="0" fillId="0" borderId="1" xfId="0" applyNumberFormat="1" applyBorder="1" applyAlignment="1">
      <alignment horizontal="right" vertical="center"/>
    </xf>
    <xf numFmtId="177" fontId="0" fillId="0" borderId="2" xfId="0" applyNumberFormat="1" applyBorder="1" applyAlignment="1">
      <alignment horizontal="right" vertical="center"/>
    </xf>
    <xf numFmtId="0" fontId="5" fillId="0" borderId="0" xfId="0" applyFont="1">
      <alignment vertical="center"/>
    </xf>
    <xf numFmtId="0" fontId="5" fillId="0" borderId="0" xfId="0" applyFont="1" applyAlignment="1">
      <alignment horizontal="left"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horizontal="left" vertical="center"/>
    </xf>
    <xf numFmtId="0" fontId="0" fillId="0" borderId="7" xfId="0" applyBorder="1">
      <alignment vertical="center"/>
    </xf>
    <xf numFmtId="0" fontId="0" fillId="0" borderId="8" xfId="0" applyBorder="1">
      <alignment vertical="center"/>
    </xf>
    <xf numFmtId="0" fontId="0" fillId="2" borderId="7" xfId="0" applyFill="1" applyBorder="1">
      <alignment vertical="center"/>
    </xf>
    <xf numFmtId="0" fontId="0" fillId="2" borderId="2" xfId="0" applyFill="1" applyBorder="1">
      <alignment vertical="center"/>
    </xf>
    <xf numFmtId="0" fontId="0" fillId="2" borderId="8" xfId="0" applyFill="1" applyBorder="1">
      <alignment vertical="center"/>
    </xf>
    <xf numFmtId="0" fontId="0" fillId="3" borderId="5" xfId="0" applyFill="1" applyBorder="1">
      <alignment vertical="center"/>
    </xf>
    <xf numFmtId="0" fontId="0" fillId="3" borderId="0" xfId="0" applyFill="1">
      <alignment vertical="center"/>
    </xf>
    <xf numFmtId="0" fontId="0" fillId="3" borderId="6" xfId="0" applyFill="1" applyBorder="1">
      <alignment vertical="center"/>
    </xf>
    <xf numFmtId="0" fontId="4" fillId="0" borderId="3" xfId="0" applyFont="1" applyBorder="1" applyAlignment="1">
      <alignment vertical="center" wrapText="1"/>
    </xf>
    <xf numFmtId="0" fontId="4" fillId="0" borderId="1" xfId="0" applyFont="1" applyBorder="1" applyAlignment="1">
      <alignment vertical="center" wrapText="1"/>
    </xf>
    <xf numFmtId="0" fontId="4" fillId="0" borderId="4" xfId="0" applyFont="1" applyBorder="1" applyAlignment="1">
      <alignment vertical="center" wrapText="1"/>
    </xf>
    <xf numFmtId="0" fontId="0" fillId="0" borderId="5" xfId="0" applyBorder="1" applyAlignment="1">
      <alignment vertical="center" wrapText="1"/>
    </xf>
    <xf numFmtId="0" fontId="2" fillId="0" borderId="9" xfId="0" applyFont="1" applyBorder="1" applyAlignment="1">
      <alignment vertical="center" wrapText="1"/>
    </xf>
    <xf numFmtId="0" fontId="3" fillId="0" borderId="9" xfId="0" applyFont="1" applyBorder="1" applyAlignment="1">
      <alignment horizontal="left" vertical="center" wrapText="1"/>
    </xf>
    <xf numFmtId="0" fontId="3" fillId="0" borderId="0" xfId="0" applyFont="1" applyBorder="1">
      <alignment vertical="center"/>
    </xf>
    <xf numFmtId="176" fontId="3" fillId="0" borderId="0" xfId="0" applyNumberFormat="1" applyFont="1" applyBorder="1" applyAlignment="1">
      <alignment horizontal="right" vertical="center"/>
    </xf>
    <xf numFmtId="177" fontId="3" fillId="0" borderId="0" xfId="0" applyNumberFormat="1" applyFont="1" applyBorder="1" applyAlignment="1">
      <alignment horizontal="right" vertical="center"/>
    </xf>
    <xf numFmtId="0" fontId="3" fillId="0" borderId="10" xfId="0" applyFont="1" applyBorder="1">
      <alignment vertical="center"/>
    </xf>
    <xf numFmtId="177" fontId="3" fillId="0" borderId="10" xfId="0" applyNumberFormat="1" applyFont="1" applyBorder="1" applyAlignment="1">
      <alignment horizontal="right"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152400</xdr:colOff>
      <xdr:row>50</xdr:row>
      <xdr:rowOff>182752</xdr:rowOff>
    </xdr:from>
    <xdr:to>
      <xdr:col>12</xdr:col>
      <xdr:colOff>1303477</xdr:colOff>
      <xdr:row>72</xdr:row>
      <xdr:rowOff>105000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949C683-68F5-4323-800C-6DBE1BFA2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77513" y="13487272"/>
          <a:ext cx="9369244" cy="5370548"/>
        </a:xfrm>
        <a:prstGeom prst="rect">
          <a:avLst/>
        </a:prstGeom>
      </xdr:spPr>
    </xdr:pic>
    <xdr:clientData/>
  </xdr:twoCellAnchor>
  <xdr:twoCellAnchor editAs="oneCell">
    <xdr:from>
      <xdr:col>31</xdr:col>
      <xdr:colOff>415636</xdr:colOff>
      <xdr:row>51</xdr:row>
      <xdr:rowOff>90216</xdr:rowOff>
    </xdr:from>
    <xdr:to>
      <xdr:col>33</xdr:col>
      <xdr:colOff>2944720</xdr:colOff>
      <xdr:row>73</xdr:row>
      <xdr:rowOff>1286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3ACC6CC-208D-43E0-98E9-B1EECF3C1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063372" y="13643339"/>
          <a:ext cx="4254061" cy="5360322"/>
        </a:xfrm>
        <a:prstGeom prst="rect">
          <a:avLst/>
        </a:prstGeom>
      </xdr:spPr>
    </xdr:pic>
    <xdr:clientData/>
  </xdr:twoCellAnchor>
  <xdr:twoCellAnchor editAs="oneCell">
    <xdr:from>
      <xdr:col>27</xdr:col>
      <xdr:colOff>1106260</xdr:colOff>
      <xdr:row>71</xdr:row>
      <xdr:rowOff>92529</xdr:rowOff>
    </xdr:from>
    <xdr:to>
      <xdr:col>27</xdr:col>
      <xdr:colOff>5345252</xdr:colOff>
      <xdr:row>96</xdr:row>
      <xdr:rowOff>65040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3181C6D-B532-440E-9A2E-3F6CD8398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544398" y="18598652"/>
          <a:ext cx="4237087" cy="6166617"/>
        </a:xfrm>
        <a:prstGeom prst="rect">
          <a:avLst/>
        </a:prstGeom>
      </xdr:spPr>
    </xdr:pic>
    <xdr:clientData/>
  </xdr:twoCellAnchor>
  <xdr:twoCellAnchor editAs="oneCell">
    <xdr:from>
      <xdr:col>27</xdr:col>
      <xdr:colOff>704850</xdr:colOff>
      <xdr:row>96</xdr:row>
      <xdr:rowOff>19050</xdr:rowOff>
    </xdr:from>
    <xdr:to>
      <xdr:col>27</xdr:col>
      <xdr:colOff>5305823</xdr:colOff>
      <xdr:row>120</xdr:row>
      <xdr:rowOff>143815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486FC32-BF3C-48C4-B777-AC908A71C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9142988" y="24717375"/>
          <a:ext cx="4599068" cy="6066461"/>
        </a:xfrm>
        <a:prstGeom prst="rect">
          <a:avLst/>
        </a:prstGeom>
      </xdr:spPr>
    </xdr:pic>
    <xdr:clientData/>
  </xdr:twoCellAnchor>
  <xdr:twoCellAnchor editAs="oneCell">
    <xdr:from>
      <xdr:col>33</xdr:col>
      <xdr:colOff>3439564</xdr:colOff>
      <xdr:row>51</xdr:row>
      <xdr:rowOff>234747</xdr:rowOff>
    </xdr:from>
    <xdr:to>
      <xdr:col>37</xdr:col>
      <xdr:colOff>352985</xdr:colOff>
      <xdr:row>77</xdr:row>
      <xdr:rowOff>8939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CC3654D-B851-4ADF-AE9D-4F973D81F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1810372" y="13790727"/>
          <a:ext cx="4421026" cy="6213092"/>
        </a:xfrm>
        <a:prstGeom prst="rect">
          <a:avLst/>
        </a:prstGeom>
      </xdr:spPr>
    </xdr:pic>
    <xdr:clientData/>
  </xdr:twoCellAnchor>
  <xdr:twoCellAnchor editAs="oneCell">
    <xdr:from>
      <xdr:col>33</xdr:col>
      <xdr:colOff>1289254</xdr:colOff>
      <xdr:row>77</xdr:row>
      <xdr:rowOff>171276</xdr:rowOff>
    </xdr:from>
    <xdr:to>
      <xdr:col>35</xdr:col>
      <xdr:colOff>6343</xdr:colOff>
      <xdr:row>102</xdr:row>
      <xdr:rowOff>104528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5A09AC5-DECA-4098-9D8C-9986D08E4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660062" y="20164251"/>
          <a:ext cx="4552101" cy="61264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9DF3E2-9004-4E96-924C-C56437A8091B}">
  <sheetPr>
    <tabColor rgb="FFFF0000"/>
  </sheetPr>
  <dimension ref="A2:AL52"/>
  <sheetViews>
    <sheetView showGridLines="0" tabSelected="1" zoomScale="70" zoomScaleNormal="70" workbookViewId="0">
      <selection activeCell="D21" sqref="D21"/>
    </sheetView>
  </sheetViews>
  <sheetFormatPr defaultRowHeight="19.5" outlineLevelCol="1" x14ac:dyDescent="0.95"/>
  <cols>
    <col min="1" max="1" width="9.953125" customWidth="1"/>
    <col min="2" max="2" width="43.26953125" customWidth="1"/>
    <col min="3" max="6" width="15.04296875" customWidth="1"/>
    <col min="7" max="7" width="10.90625" customWidth="1"/>
    <col min="8" max="8" width="8.1796875" style="1" customWidth="1"/>
    <col min="9" max="9" width="32.5" customWidth="1"/>
    <col min="10" max="13" width="19.1328125" customWidth="1"/>
    <col min="16" max="16" width="53.86328125" customWidth="1" outlineLevel="1"/>
    <col min="17" max="20" width="8.7265625" customWidth="1" outlineLevel="1"/>
    <col min="22" max="22" width="58.08984375" customWidth="1" outlineLevel="1"/>
    <col min="23" max="26" width="8.7265625" customWidth="1" outlineLevel="1"/>
    <col min="28" max="28" width="66.6796875" customWidth="1" outlineLevel="1"/>
    <col min="29" max="29" width="8.7265625" customWidth="1" outlineLevel="1"/>
    <col min="30" max="30" width="11.453125" customWidth="1" outlineLevel="1"/>
    <col min="31" max="31" width="11" customWidth="1" outlineLevel="1"/>
    <col min="32" max="33" width="10.26953125" customWidth="1"/>
    <col min="34" max="34" width="60.90625" customWidth="1"/>
    <col min="36" max="36" width="11.1328125" customWidth="1"/>
  </cols>
  <sheetData>
    <row r="2" spans="1:38" x14ac:dyDescent="0.95">
      <c r="B2" t="s">
        <v>0</v>
      </c>
    </row>
    <row r="4" spans="1:38" ht="8.4" customHeight="1" thickBot="1" x14ac:dyDescent="1"/>
    <row r="5" spans="1:38" s="6" customFormat="1" ht="53.4" thickTop="1" x14ac:dyDescent="0.95">
      <c r="A5" s="2"/>
      <c r="B5" s="46"/>
      <c r="C5" s="47" t="s">
        <v>1</v>
      </c>
      <c r="D5" s="47" t="s">
        <v>2</v>
      </c>
      <c r="E5" s="47" t="s">
        <v>3</v>
      </c>
      <c r="F5" s="47" t="s">
        <v>4</v>
      </c>
      <c r="G5" s="3"/>
      <c r="H5" s="2"/>
      <c r="I5" s="4"/>
      <c r="J5" s="5" t="s">
        <v>5</v>
      </c>
      <c r="K5" s="5" t="s">
        <v>6</v>
      </c>
      <c r="L5" s="5" t="s">
        <v>7</v>
      </c>
      <c r="M5" s="5" t="s">
        <v>8</v>
      </c>
      <c r="P5" s="7" t="s">
        <v>9</v>
      </c>
      <c r="V5" s="7" t="s">
        <v>9</v>
      </c>
      <c r="AB5" s="7" t="s">
        <v>9</v>
      </c>
      <c r="AH5" s="7" t="s">
        <v>9</v>
      </c>
    </row>
    <row r="6" spans="1:38" x14ac:dyDescent="0.95">
      <c r="A6" s="1" t="s">
        <v>10</v>
      </c>
      <c r="B6" s="8" t="s">
        <v>11</v>
      </c>
      <c r="C6" s="9" t="s">
        <v>12</v>
      </c>
      <c r="D6" s="9" t="s">
        <v>13</v>
      </c>
      <c r="E6" s="9" t="s">
        <v>14</v>
      </c>
      <c r="F6" s="9" t="s">
        <v>15</v>
      </c>
      <c r="G6" s="10"/>
      <c r="H6" s="1" t="s">
        <v>10</v>
      </c>
      <c r="I6" s="11" t="s">
        <v>16</v>
      </c>
      <c r="J6" s="12" t="s">
        <v>17</v>
      </c>
      <c r="K6" s="12" t="s">
        <v>18</v>
      </c>
      <c r="L6" s="12" t="s">
        <v>19</v>
      </c>
      <c r="M6" s="12" t="s">
        <v>20</v>
      </c>
      <c r="P6" s="13" t="s">
        <v>5</v>
      </c>
      <c r="Q6" s="14" t="s">
        <v>21</v>
      </c>
      <c r="R6" s="14" t="s">
        <v>10</v>
      </c>
      <c r="S6" s="15" t="s">
        <v>22</v>
      </c>
      <c r="T6" s="16" t="s">
        <v>23</v>
      </c>
      <c r="V6" s="13" t="s">
        <v>24</v>
      </c>
      <c r="W6" s="14" t="s">
        <v>21</v>
      </c>
      <c r="X6" s="14" t="s">
        <v>10</v>
      </c>
      <c r="Y6" s="15" t="s">
        <v>22</v>
      </c>
      <c r="Z6" s="16" t="s">
        <v>23</v>
      </c>
      <c r="AB6" s="13" t="s">
        <v>7</v>
      </c>
      <c r="AC6" s="15" t="s">
        <v>21</v>
      </c>
      <c r="AD6" s="15" t="s">
        <v>25</v>
      </c>
      <c r="AE6" s="15" t="s">
        <v>22</v>
      </c>
      <c r="AF6" s="16" t="s">
        <v>23</v>
      </c>
      <c r="AG6" s="17"/>
      <c r="AH6" s="13" t="s">
        <v>8</v>
      </c>
      <c r="AI6" s="15" t="s">
        <v>21</v>
      </c>
      <c r="AJ6" s="15" t="s">
        <v>25</v>
      </c>
      <c r="AK6" s="15" t="s">
        <v>22</v>
      </c>
      <c r="AL6" s="16" t="s">
        <v>23</v>
      </c>
    </row>
    <row r="7" spans="1:38" x14ac:dyDescent="0.95">
      <c r="A7" s="1" t="s">
        <v>26</v>
      </c>
      <c r="B7" s="48" t="s">
        <v>27</v>
      </c>
      <c r="C7" s="49">
        <f>J7*0.1</f>
        <v>7.83</v>
      </c>
      <c r="D7" s="50">
        <f t="shared" ref="D7:F14" si="0">K7*0.1</f>
        <v>45.800000000000004</v>
      </c>
      <c r="E7" s="50">
        <f t="shared" si="0"/>
        <v>758.1</v>
      </c>
      <c r="F7" s="50">
        <f t="shared" si="0"/>
        <v>2783.7000000000003</v>
      </c>
      <c r="G7" s="19"/>
      <c r="H7" s="1" t="s">
        <v>26</v>
      </c>
      <c r="I7" t="s">
        <v>28</v>
      </c>
      <c r="J7" s="20">
        <f>Q10+Q16-Q13-Q14</f>
        <v>78.3</v>
      </c>
      <c r="K7" s="19">
        <f>W7-W12</f>
        <v>458</v>
      </c>
      <c r="L7" s="19">
        <f>AC7-AC14-AC15-AC16-AC17</f>
        <v>7581</v>
      </c>
      <c r="M7" s="19">
        <f>AI13-AI16</f>
        <v>27837</v>
      </c>
      <c r="P7" s="21" t="s">
        <v>29</v>
      </c>
      <c r="Q7" s="22">
        <v>30</v>
      </c>
      <c r="R7" s="22" t="s">
        <v>30</v>
      </c>
      <c r="S7" s="22"/>
      <c r="T7" s="23"/>
      <c r="V7" s="21" t="s">
        <v>31</v>
      </c>
      <c r="W7" s="22">
        <v>486</v>
      </c>
      <c r="X7" s="22" t="s">
        <v>32</v>
      </c>
      <c r="Y7" s="22"/>
      <c r="Z7" s="23"/>
      <c r="AB7" s="21" t="s">
        <v>33</v>
      </c>
      <c r="AC7" s="22">
        <v>18097</v>
      </c>
      <c r="AD7" s="22" t="s">
        <v>32</v>
      </c>
      <c r="AE7" s="22"/>
      <c r="AF7" s="23"/>
      <c r="AH7" s="21" t="s">
        <v>34</v>
      </c>
      <c r="AI7" s="22">
        <v>4519</v>
      </c>
      <c r="AJ7" s="22" t="s">
        <v>35</v>
      </c>
      <c r="AK7" s="22"/>
      <c r="AL7" s="23"/>
    </row>
    <row r="8" spans="1:38" x14ac:dyDescent="0.95">
      <c r="A8" s="1" t="s">
        <v>36</v>
      </c>
      <c r="B8" s="48" t="s">
        <v>211</v>
      </c>
      <c r="C8" s="49">
        <f t="shared" ref="C8:C13" si="1">J8*0.1</f>
        <v>2.0699999999999998</v>
      </c>
      <c r="D8" s="50">
        <f t="shared" si="0"/>
        <v>2.8000000000000003</v>
      </c>
      <c r="E8" s="50">
        <f t="shared" si="0"/>
        <v>51.6</v>
      </c>
      <c r="F8" s="50">
        <f t="shared" si="0"/>
        <v>205.5</v>
      </c>
      <c r="G8" s="19"/>
      <c r="H8" s="1" t="s">
        <v>36</v>
      </c>
      <c r="I8" t="s">
        <v>37</v>
      </c>
      <c r="J8" s="20">
        <f>Q13+Q14</f>
        <v>20.7</v>
      </c>
      <c r="K8" s="19">
        <f>W12</f>
        <v>28</v>
      </c>
      <c r="L8" s="19">
        <f>AC14+AC15+AC16</f>
        <v>516</v>
      </c>
      <c r="M8" s="19">
        <f>AI16</f>
        <v>2055</v>
      </c>
      <c r="P8" s="24" t="s">
        <v>38</v>
      </c>
      <c r="Q8">
        <v>23.4</v>
      </c>
      <c r="R8" t="s">
        <v>30</v>
      </c>
      <c r="T8" s="25"/>
      <c r="V8" s="24" t="s">
        <v>39</v>
      </c>
      <c r="W8">
        <v>107</v>
      </c>
      <c r="X8" t="s">
        <v>26</v>
      </c>
      <c r="Z8" s="25"/>
      <c r="AB8" s="24" t="s">
        <v>40</v>
      </c>
      <c r="AC8">
        <v>1490</v>
      </c>
      <c r="AD8" t="s">
        <v>26</v>
      </c>
      <c r="AF8" s="25"/>
      <c r="AH8" s="21" t="s">
        <v>41</v>
      </c>
      <c r="AI8" s="22">
        <v>116390</v>
      </c>
      <c r="AJ8" s="22" t="s">
        <v>35</v>
      </c>
      <c r="AK8" s="22"/>
      <c r="AL8" s="23"/>
    </row>
    <row r="9" spans="1:38" x14ac:dyDescent="0.95">
      <c r="A9" s="1" t="s">
        <v>42</v>
      </c>
      <c r="B9" s="48" t="s">
        <v>209</v>
      </c>
      <c r="C9" s="49" t="s">
        <v>43</v>
      </c>
      <c r="D9" s="50">
        <f t="shared" si="0"/>
        <v>20.700000000000003</v>
      </c>
      <c r="E9" s="50">
        <f t="shared" si="0"/>
        <v>13045.7</v>
      </c>
      <c r="F9" s="50">
        <f t="shared" si="0"/>
        <v>341.3</v>
      </c>
      <c r="G9" s="19"/>
      <c r="H9" s="1" t="s">
        <v>42</v>
      </c>
      <c r="I9" t="s">
        <v>44</v>
      </c>
      <c r="J9" s="20" t="s">
        <v>43</v>
      </c>
      <c r="K9" s="19">
        <f>W16</f>
        <v>207</v>
      </c>
      <c r="L9" s="19">
        <f>AC22+AC23</f>
        <v>130457</v>
      </c>
      <c r="M9" s="19">
        <f>AI19+AI27</f>
        <v>3413</v>
      </c>
      <c r="P9" s="24" t="s">
        <v>45</v>
      </c>
      <c r="Q9">
        <v>3.2</v>
      </c>
      <c r="R9" t="s">
        <v>30</v>
      </c>
      <c r="S9">
        <f>SUM(Q8:Q9)</f>
        <v>26.599999999999998</v>
      </c>
      <c r="T9" s="25">
        <f>Q7-S9</f>
        <v>3.4000000000000021</v>
      </c>
      <c r="V9" s="24" t="s">
        <v>46</v>
      </c>
      <c r="W9">
        <v>186</v>
      </c>
      <c r="X9" t="s">
        <v>26</v>
      </c>
      <c r="Z9" s="25"/>
      <c r="AB9" s="24" t="s">
        <v>47</v>
      </c>
      <c r="AC9">
        <v>953</v>
      </c>
      <c r="AD9" t="s">
        <v>26</v>
      </c>
      <c r="AF9" s="25"/>
      <c r="AH9" s="24" t="s">
        <v>48</v>
      </c>
      <c r="AI9">
        <v>88174</v>
      </c>
      <c r="AJ9" t="s">
        <v>35</v>
      </c>
      <c r="AL9" s="25"/>
    </row>
    <row r="10" spans="1:38" x14ac:dyDescent="0.95">
      <c r="A10" s="1" t="s">
        <v>35</v>
      </c>
      <c r="B10" s="48" t="s">
        <v>212</v>
      </c>
      <c r="C10" s="49">
        <f t="shared" si="1"/>
        <v>0.60000000000000009</v>
      </c>
      <c r="D10" s="50">
        <f>K10*0.1</f>
        <v>276</v>
      </c>
      <c r="E10" s="50">
        <f t="shared" si="0"/>
        <v>8981</v>
      </c>
      <c r="F10" s="50">
        <f t="shared" si="0"/>
        <v>16231.1</v>
      </c>
      <c r="G10" s="19"/>
      <c r="H10" s="1" t="s">
        <v>35</v>
      </c>
      <c r="I10" t="s">
        <v>49</v>
      </c>
      <c r="J10" s="20">
        <f>Q19</f>
        <v>6</v>
      </c>
      <c r="K10" s="19">
        <f>W15+W20+W19</f>
        <v>2760</v>
      </c>
      <c r="L10" s="19">
        <f>(AC18-AC22-AC23)+AC24+(AC27-AC31)</f>
        <v>89810</v>
      </c>
      <c r="M10" s="19">
        <f>AI7+AI8+AI12+AI20+AI22+AI23+AI24</f>
        <v>162311</v>
      </c>
      <c r="P10" s="21" t="s">
        <v>50</v>
      </c>
      <c r="Q10" s="22">
        <v>65</v>
      </c>
      <c r="R10" s="22" t="s">
        <v>32</v>
      </c>
      <c r="S10" s="22"/>
      <c r="T10" s="23"/>
      <c r="V10" s="24" t="s">
        <v>51</v>
      </c>
      <c r="W10">
        <v>10</v>
      </c>
      <c r="X10" t="s">
        <v>26</v>
      </c>
      <c r="Z10" s="25"/>
      <c r="AB10" s="24" t="s">
        <v>52</v>
      </c>
      <c r="AC10">
        <v>117</v>
      </c>
      <c r="AD10" t="s">
        <v>26</v>
      </c>
      <c r="AF10" s="25"/>
      <c r="AH10" s="24" t="s">
        <v>53</v>
      </c>
      <c r="AI10">
        <v>4521</v>
      </c>
      <c r="AJ10" t="s">
        <v>35</v>
      </c>
      <c r="AL10" s="25"/>
    </row>
    <row r="11" spans="1:38" x14ac:dyDescent="0.95">
      <c r="A11" s="1" t="s">
        <v>30</v>
      </c>
      <c r="B11" s="48" t="s">
        <v>210</v>
      </c>
      <c r="C11" s="49" t="s">
        <v>43</v>
      </c>
      <c r="D11" s="50">
        <f t="shared" si="0"/>
        <v>68.2</v>
      </c>
      <c r="E11" s="50">
        <f t="shared" si="0"/>
        <v>236.20000000000002</v>
      </c>
      <c r="F11" s="50">
        <f t="shared" si="0"/>
        <v>145.6</v>
      </c>
      <c r="G11" s="19"/>
      <c r="H11" s="1" t="s">
        <v>30</v>
      </c>
      <c r="I11" t="s">
        <v>54</v>
      </c>
      <c r="J11" s="20" t="s">
        <v>43</v>
      </c>
      <c r="K11" s="19">
        <f>W17+W18</f>
        <v>682</v>
      </c>
      <c r="L11" s="19">
        <f>AC31+SUM(AC41:AC45)+AC47</f>
        <v>2362</v>
      </c>
      <c r="M11" s="19">
        <f>AI28+AI29+AI30+AI39+AI49+AI50-AI48</f>
        <v>1456</v>
      </c>
      <c r="P11" s="24" t="s">
        <v>55</v>
      </c>
      <c r="Q11">
        <v>30.6</v>
      </c>
      <c r="R11" t="s">
        <v>26</v>
      </c>
      <c r="T11" s="25"/>
      <c r="V11" s="24" t="s">
        <v>56</v>
      </c>
      <c r="W11">
        <v>133</v>
      </c>
      <c r="X11" t="s">
        <v>26</v>
      </c>
      <c r="Z11" s="25"/>
      <c r="AB11" s="24" t="s">
        <v>57</v>
      </c>
      <c r="AC11">
        <v>792</v>
      </c>
      <c r="AD11" t="s">
        <v>26</v>
      </c>
      <c r="AF11" s="25"/>
      <c r="AH11" s="24" t="s">
        <v>58</v>
      </c>
      <c r="AI11">
        <v>23692</v>
      </c>
      <c r="AJ11" t="s">
        <v>35</v>
      </c>
      <c r="AK11">
        <f>SUM(AI9:AI11)</f>
        <v>116387</v>
      </c>
      <c r="AL11" s="25">
        <f>AI8-AK11</f>
        <v>3</v>
      </c>
    </row>
    <row r="12" spans="1:38" x14ac:dyDescent="0.95">
      <c r="A12" s="1" t="s">
        <v>59</v>
      </c>
      <c r="B12" s="48" t="s">
        <v>60</v>
      </c>
      <c r="C12" s="49" t="s">
        <v>43</v>
      </c>
      <c r="D12" s="50" t="s">
        <v>43</v>
      </c>
      <c r="E12" s="50">
        <f t="shared" si="0"/>
        <v>1000</v>
      </c>
      <c r="F12" s="50">
        <f t="shared" si="0"/>
        <v>2000</v>
      </c>
      <c r="G12" s="19"/>
      <c r="H12" s="1" t="s">
        <v>59</v>
      </c>
      <c r="I12" t="s">
        <v>61</v>
      </c>
      <c r="J12" s="20" t="s">
        <v>43</v>
      </c>
      <c r="K12" s="19" t="s">
        <v>43</v>
      </c>
      <c r="L12" s="19">
        <f>AC17</f>
        <v>10000</v>
      </c>
      <c r="M12" s="19">
        <f>AI18</f>
        <v>20000</v>
      </c>
      <c r="P12" s="24" t="s">
        <v>62</v>
      </c>
      <c r="Q12">
        <v>5.0999999999999996</v>
      </c>
      <c r="R12" t="s">
        <v>26</v>
      </c>
      <c r="T12" s="25"/>
      <c r="V12" s="24" t="s">
        <v>63</v>
      </c>
      <c r="W12">
        <v>28</v>
      </c>
      <c r="X12" t="s">
        <v>36</v>
      </c>
      <c r="Y12">
        <f>SUM(W8:W12)</f>
        <v>464</v>
      </c>
      <c r="Z12" s="25">
        <f>W7-Y12</f>
        <v>22</v>
      </c>
      <c r="AB12" s="24" t="s">
        <v>64</v>
      </c>
      <c r="AC12">
        <v>233</v>
      </c>
      <c r="AD12" t="s">
        <v>26</v>
      </c>
      <c r="AF12" s="25"/>
      <c r="AH12" s="21" t="s">
        <v>65</v>
      </c>
      <c r="AI12" s="22">
        <v>20242</v>
      </c>
      <c r="AJ12" s="22" t="s">
        <v>35</v>
      </c>
      <c r="AK12" s="22"/>
      <c r="AL12" s="23"/>
    </row>
    <row r="13" spans="1:38" x14ac:dyDescent="0.95">
      <c r="A13" s="1" t="s">
        <v>66</v>
      </c>
      <c r="B13" s="48" t="s">
        <v>67</v>
      </c>
      <c r="C13" s="49">
        <f t="shared" si="1"/>
        <v>4.8000000000000007</v>
      </c>
      <c r="D13" s="50">
        <f t="shared" si="0"/>
        <v>17.400000000000002</v>
      </c>
      <c r="E13" s="50">
        <f t="shared" si="0"/>
        <v>118.9</v>
      </c>
      <c r="F13" s="50">
        <f t="shared" si="0"/>
        <v>204.10000000000002</v>
      </c>
      <c r="G13" s="19"/>
      <c r="H13" s="1" t="s">
        <v>66</v>
      </c>
      <c r="I13" t="s">
        <v>68</v>
      </c>
      <c r="J13" s="20">
        <f>Q7+Q23</f>
        <v>48</v>
      </c>
      <c r="K13" s="19">
        <f>(W13-SUM(W15:W19))+W24</f>
        <v>174</v>
      </c>
      <c r="L13" s="19">
        <f>AC35-SUM(AC41:AC45)-AC47</f>
        <v>1189</v>
      </c>
      <c r="M13" s="19">
        <f>AI17-AI18-AI19-AI20-SUM(AI22:AI24)-SUM(AI27:AI30)-AI39-AI49-AI50+AI33+AI34+AI48</f>
        <v>2041</v>
      </c>
      <c r="P13" s="24" t="s">
        <v>69</v>
      </c>
      <c r="Q13">
        <v>10</v>
      </c>
      <c r="R13" t="s">
        <v>36</v>
      </c>
      <c r="T13" s="25"/>
      <c r="V13" s="21" t="s">
        <v>70</v>
      </c>
      <c r="W13" s="22">
        <v>2463</v>
      </c>
      <c r="X13" s="22" t="s">
        <v>71</v>
      </c>
      <c r="Y13" s="22"/>
      <c r="Z13" s="23"/>
      <c r="AB13" s="24" t="s">
        <v>72</v>
      </c>
      <c r="AC13">
        <v>139</v>
      </c>
      <c r="AD13" t="s">
        <v>26</v>
      </c>
      <c r="AF13" s="25"/>
      <c r="AH13" s="21" t="s">
        <v>73</v>
      </c>
      <c r="AI13" s="22">
        <v>29892</v>
      </c>
      <c r="AJ13" s="22" t="s">
        <v>32</v>
      </c>
      <c r="AK13" s="22"/>
      <c r="AL13" s="23"/>
    </row>
    <row r="14" spans="1:38" x14ac:dyDescent="0.95">
      <c r="A14" s="1" t="s">
        <v>74</v>
      </c>
      <c r="B14" s="48" t="s">
        <v>75</v>
      </c>
      <c r="C14" s="49" t="s">
        <v>43</v>
      </c>
      <c r="D14" s="50" t="s">
        <v>43</v>
      </c>
      <c r="E14" s="50">
        <f t="shared" si="0"/>
        <v>1500</v>
      </c>
      <c r="F14" s="50">
        <f t="shared" si="0"/>
        <v>10000</v>
      </c>
      <c r="G14" s="19"/>
      <c r="H14" s="1" t="s">
        <v>74</v>
      </c>
      <c r="I14" t="s">
        <v>76</v>
      </c>
      <c r="J14" s="20" t="s">
        <v>43</v>
      </c>
      <c r="K14" s="19" t="s">
        <v>43</v>
      </c>
      <c r="L14" s="19">
        <f>AC34</f>
        <v>15000</v>
      </c>
      <c r="M14" s="19">
        <f>AI32</f>
        <v>100000</v>
      </c>
      <c r="P14" s="24" t="s">
        <v>77</v>
      </c>
      <c r="Q14">
        <v>10.7</v>
      </c>
      <c r="R14" t="s">
        <v>36</v>
      </c>
      <c r="T14" s="25"/>
      <c r="V14" s="24" t="s">
        <v>78</v>
      </c>
      <c r="Z14" s="25"/>
      <c r="AB14" s="24" t="s">
        <v>79</v>
      </c>
      <c r="AC14">
        <v>200</v>
      </c>
      <c r="AD14" t="s">
        <v>36</v>
      </c>
      <c r="AF14" s="25"/>
      <c r="AH14" s="24" t="s">
        <v>80</v>
      </c>
      <c r="AI14">
        <v>22370</v>
      </c>
      <c r="AJ14" t="s">
        <v>26</v>
      </c>
      <c r="AL14" s="25"/>
    </row>
    <row r="15" spans="1:38" x14ac:dyDescent="0.95">
      <c r="A15" s="1"/>
      <c r="B15" s="48"/>
      <c r="C15" s="50"/>
      <c r="D15" s="50"/>
      <c r="E15" s="50"/>
      <c r="F15" s="50"/>
      <c r="G15" s="19"/>
      <c r="J15" s="19"/>
      <c r="K15" s="19"/>
      <c r="L15" s="19"/>
      <c r="M15" s="19"/>
      <c r="P15" s="24" t="s">
        <v>81</v>
      </c>
      <c r="Q15">
        <v>4.5</v>
      </c>
      <c r="R15" t="s">
        <v>26</v>
      </c>
      <c r="S15">
        <f>SUM(Q11:Q15)</f>
        <v>60.900000000000006</v>
      </c>
      <c r="T15" s="25">
        <f>Q10-S15</f>
        <v>4.0999999999999943</v>
      </c>
      <c r="V15" s="24" t="s">
        <v>82</v>
      </c>
      <c r="W15">
        <v>1556</v>
      </c>
      <c r="X15" t="s">
        <v>35</v>
      </c>
      <c r="Z15" s="25"/>
      <c r="AB15" s="24" t="s">
        <v>83</v>
      </c>
      <c r="AC15">
        <v>100</v>
      </c>
      <c r="AD15" t="s">
        <v>36</v>
      </c>
      <c r="AF15" s="25"/>
      <c r="AH15" s="24" t="s">
        <v>84</v>
      </c>
      <c r="AI15">
        <v>4379</v>
      </c>
      <c r="AJ15" t="s">
        <v>26</v>
      </c>
      <c r="AL15" s="25"/>
    </row>
    <row r="16" spans="1:38" x14ac:dyDescent="0.95">
      <c r="A16" s="1"/>
      <c r="B16" s="48" t="s">
        <v>85</v>
      </c>
      <c r="C16" s="49">
        <f t="shared" ref="C16:F16" si="2">J16*0.1</f>
        <v>15.3</v>
      </c>
      <c r="D16" s="50">
        <f t="shared" si="2"/>
        <v>430.8</v>
      </c>
      <c r="E16" s="50">
        <f t="shared" si="2"/>
        <v>25691.4</v>
      </c>
      <c r="F16" s="50">
        <f t="shared" si="2"/>
        <v>31911.4</v>
      </c>
      <c r="G16" s="19"/>
      <c r="I16" t="s">
        <v>86</v>
      </c>
      <c r="J16" s="19">
        <v>153</v>
      </c>
      <c r="K16" s="19">
        <v>4308</v>
      </c>
      <c r="L16" s="19">
        <v>256914</v>
      </c>
      <c r="M16" s="19">
        <v>319114</v>
      </c>
      <c r="P16" s="21" t="s">
        <v>87</v>
      </c>
      <c r="Q16" s="22">
        <v>34</v>
      </c>
      <c r="R16" s="22" t="s">
        <v>26</v>
      </c>
      <c r="S16" s="22"/>
      <c r="T16" s="23"/>
      <c r="V16" s="24" t="s">
        <v>88</v>
      </c>
      <c r="W16">
        <v>207</v>
      </c>
      <c r="X16" t="s">
        <v>42</v>
      </c>
      <c r="Z16" s="25"/>
      <c r="AB16" s="24" t="s">
        <v>89</v>
      </c>
      <c r="AC16">
        <v>216</v>
      </c>
      <c r="AD16" t="s">
        <v>36</v>
      </c>
      <c r="AF16" s="25"/>
      <c r="AH16" s="24" t="s">
        <v>90</v>
      </c>
      <c r="AI16">
        <v>2055</v>
      </c>
      <c r="AJ16" t="s">
        <v>36</v>
      </c>
      <c r="AK16">
        <f>SUM(AI14:AI16)</f>
        <v>28804</v>
      </c>
      <c r="AL16" s="25">
        <f>AI13-AK16</f>
        <v>1088</v>
      </c>
    </row>
    <row r="17" spans="1:38" x14ac:dyDescent="0.95">
      <c r="A17" s="1"/>
      <c r="B17" s="26" t="s">
        <v>91</v>
      </c>
      <c r="C17" s="27"/>
      <c r="D17" s="27"/>
      <c r="E17" s="27">
        <f>L17*0.1</f>
        <v>764</v>
      </c>
      <c r="F17" s="27">
        <f>M17*0.1</f>
        <v>857.6</v>
      </c>
      <c r="G17" s="19"/>
      <c r="I17" s="14" t="s">
        <v>92</v>
      </c>
      <c r="J17" s="28"/>
      <c r="K17" s="28"/>
      <c r="L17" s="28">
        <f>AC36</f>
        <v>7640</v>
      </c>
      <c r="M17" s="28">
        <f>AI35</f>
        <v>8576</v>
      </c>
      <c r="P17" s="24" t="s">
        <v>93</v>
      </c>
      <c r="Q17">
        <v>30.2</v>
      </c>
      <c r="R17" t="s">
        <v>26</v>
      </c>
      <c r="T17" s="25"/>
      <c r="V17" s="24" t="s">
        <v>94</v>
      </c>
      <c r="W17">
        <v>470</v>
      </c>
      <c r="X17" t="s">
        <v>30</v>
      </c>
      <c r="Z17" s="25"/>
      <c r="AB17" s="24" t="s">
        <v>95</v>
      </c>
      <c r="AC17">
        <v>10000</v>
      </c>
      <c r="AD17" t="s">
        <v>59</v>
      </c>
      <c r="AE17">
        <f>SUM(AC8:AC17)</f>
        <v>14240</v>
      </c>
      <c r="AF17" s="25">
        <f>AC7-AE17</f>
        <v>3857</v>
      </c>
      <c r="AH17" s="21" t="s">
        <v>96</v>
      </c>
      <c r="AI17" s="22">
        <v>47127</v>
      </c>
      <c r="AJ17" s="22" t="s">
        <v>97</v>
      </c>
      <c r="AK17" s="22"/>
      <c r="AL17" s="23"/>
    </row>
    <row r="18" spans="1:38" ht="19.8" thickBot="1" x14ac:dyDescent="1">
      <c r="A18" s="1"/>
      <c r="B18" s="51" t="s">
        <v>98</v>
      </c>
      <c r="C18" s="52"/>
      <c r="D18" s="52"/>
      <c r="E18" s="52">
        <f>E21+E17</f>
        <v>26455.500000000004</v>
      </c>
      <c r="F18" s="52">
        <f>F21+F17</f>
        <v>32768.9</v>
      </c>
      <c r="G18" s="19"/>
      <c r="I18" s="11" t="s">
        <v>99</v>
      </c>
      <c r="J18" s="29"/>
      <c r="K18" s="29"/>
      <c r="L18" s="29">
        <f>L21+L17</f>
        <v>264555</v>
      </c>
      <c r="M18" s="29">
        <f>M21+M17</f>
        <v>327689</v>
      </c>
      <c r="P18" s="24" t="s">
        <v>100</v>
      </c>
      <c r="Q18">
        <v>3.4</v>
      </c>
      <c r="R18" t="s">
        <v>26</v>
      </c>
      <c r="S18">
        <f>SUM(Q17:Q18)</f>
        <v>33.6</v>
      </c>
      <c r="T18" s="25">
        <f>Q16-S18</f>
        <v>0.39999999999999858</v>
      </c>
      <c r="V18" s="24" t="s">
        <v>101</v>
      </c>
      <c r="W18">
        <v>212</v>
      </c>
      <c r="X18" t="s">
        <v>30</v>
      </c>
      <c r="Z18" s="25"/>
      <c r="AB18" s="21" t="s">
        <v>102</v>
      </c>
      <c r="AC18" s="22">
        <v>194905</v>
      </c>
      <c r="AD18" s="22" t="s">
        <v>103</v>
      </c>
      <c r="AE18" s="22"/>
      <c r="AF18" s="23"/>
      <c r="AH18" s="24" t="s">
        <v>104</v>
      </c>
      <c r="AI18">
        <v>20000</v>
      </c>
      <c r="AJ18" t="s">
        <v>59</v>
      </c>
      <c r="AL18" s="25"/>
    </row>
    <row r="19" spans="1:38" ht="19.8" thickTop="1" x14ac:dyDescent="0.95">
      <c r="A19" s="1"/>
      <c r="B19" s="18"/>
      <c r="I19" t="s">
        <v>105</v>
      </c>
      <c r="P19" s="21" t="s">
        <v>106</v>
      </c>
      <c r="Q19" s="22">
        <v>6</v>
      </c>
      <c r="R19" s="22" t="s">
        <v>35</v>
      </c>
      <c r="S19" s="22"/>
      <c r="T19" s="23"/>
      <c r="V19" s="24" t="s">
        <v>107</v>
      </c>
      <c r="W19">
        <v>12</v>
      </c>
      <c r="X19" t="s">
        <v>35</v>
      </c>
      <c r="Y19">
        <f>SUM(W15:W19)</f>
        <v>2457</v>
      </c>
      <c r="Z19" s="25">
        <f>W13-Y19</f>
        <v>6</v>
      </c>
      <c r="AB19" s="24" t="s">
        <v>108</v>
      </c>
      <c r="AC19">
        <v>690</v>
      </c>
      <c r="AD19" t="s">
        <v>35</v>
      </c>
      <c r="AF19" s="25"/>
      <c r="AH19" s="24" t="s">
        <v>109</v>
      </c>
      <c r="AI19">
        <v>1365</v>
      </c>
      <c r="AJ19" t="s">
        <v>42</v>
      </c>
      <c r="AL19" s="25"/>
    </row>
    <row r="20" spans="1:38" x14ac:dyDescent="0.95">
      <c r="A20" s="1"/>
      <c r="B20" t="s">
        <v>105</v>
      </c>
      <c r="I20" t="s">
        <v>110</v>
      </c>
      <c r="P20" s="24" t="s">
        <v>111</v>
      </c>
      <c r="Q20">
        <v>4.9000000000000004</v>
      </c>
      <c r="R20" t="s">
        <v>35</v>
      </c>
      <c r="T20" s="25"/>
      <c r="V20" s="21" t="s">
        <v>112</v>
      </c>
      <c r="W20" s="22">
        <v>1192</v>
      </c>
      <c r="X20" s="22" t="s">
        <v>35</v>
      </c>
      <c r="Y20" s="22"/>
      <c r="Z20" s="23"/>
      <c r="AB20" s="24" t="s">
        <v>113</v>
      </c>
      <c r="AC20">
        <v>38316</v>
      </c>
      <c r="AD20" t="s">
        <v>35</v>
      </c>
      <c r="AF20" s="25"/>
      <c r="AH20" s="24" t="s">
        <v>114</v>
      </c>
      <c r="AI20">
        <v>19400</v>
      </c>
      <c r="AJ20" t="s">
        <v>35</v>
      </c>
      <c r="AL20" s="25"/>
    </row>
    <row r="21" spans="1:38" x14ac:dyDescent="0.95">
      <c r="A21" s="1"/>
      <c r="B21" t="s">
        <v>110</v>
      </c>
      <c r="C21">
        <f>SUM(C7:C14)</f>
        <v>15.3</v>
      </c>
      <c r="D21">
        <f>SUM(D7:D14)</f>
        <v>430.9</v>
      </c>
      <c r="E21">
        <f>SUM(E7:E14)</f>
        <v>25691.500000000004</v>
      </c>
      <c r="F21">
        <f>SUM(F7:F14)</f>
        <v>31911.3</v>
      </c>
      <c r="I21" t="s">
        <v>115</v>
      </c>
      <c r="J21">
        <f>SUM(J7:J14)</f>
        <v>153</v>
      </c>
      <c r="K21">
        <f>SUM(K7:K14)</f>
        <v>4309</v>
      </c>
      <c r="L21">
        <f>SUM(L7:L14)</f>
        <v>256915</v>
      </c>
      <c r="M21">
        <f>SUM(M7:M14)</f>
        <v>319113</v>
      </c>
      <c r="P21" s="24" t="s">
        <v>116</v>
      </c>
      <c r="Q21">
        <v>1</v>
      </c>
      <c r="R21" t="s">
        <v>35</v>
      </c>
      <c r="S21">
        <f>SUM(Q20:Q21)</f>
        <v>5.9</v>
      </c>
      <c r="T21" s="25">
        <f>Q19-S21</f>
        <v>9.9999999999999645E-2</v>
      </c>
      <c r="V21" s="24" t="s">
        <v>117</v>
      </c>
      <c r="W21">
        <v>374</v>
      </c>
      <c r="X21" t="s">
        <v>35</v>
      </c>
      <c r="Z21" s="25"/>
      <c r="AB21" s="24" t="s">
        <v>118</v>
      </c>
      <c r="AC21">
        <v>23176</v>
      </c>
      <c r="AD21" t="s">
        <v>35</v>
      </c>
      <c r="AF21" s="25"/>
      <c r="AH21" s="24" t="s">
        <v>119</v>
      </c>
      <c r="AI21">
        <v>6363</v>
      </c>
      <c r="AJ21" t="s">
        <v>120</v>
      </c>
      <c r="AK21" s="30" t="s">
        <v>121</v>
      </c>
      <c r="AL21" s="25"/>
    </row>
    <row r="22" spans="1:38" x14ac:dyDescent="0.95">
      <c r="I22" s="31" t="s">
        <v>122</v>
      </c>
      <c r="J22" s="32" t="s">
        <v>123</v>
      </c>
      <c r="K22" s="32" t="s">
        <v>123</v>
      </c>
      <c r="L22" s="32" t="s">
        <v>123</v>
      </c>
      <c r="M22" s="32" t="s">
        <v>123</v>
      </c>
      <c r="P22" s="24" t="s">
        <v>124</v>
      </c>
      <c r="T22" s="25"/>
      <c r="V22" s="24" t="s">
        <v>125</v>
      </c>
      <c r="W22">
        <v>782</v>
      </c>
      <c r="X22" t="s">
        <v>35</v>
      </c>
      <c r="Z22" s="25"/>
      <c r="AB22" s="24" t="s">
        <v>126</v>
      </c>
      <c r="AC22">
        <v>128803</v>
      </c>
      <c r="AD22" t="s">
        <v>42</v>
      </c>
      <c r="AF22" s="25"/>
      <c r="AH22" s="24" t="s">
        <v>127</v>
      </c>
      <c r="AI22">
        <v>1000</v>
      </c>
      <c r="AJ22" t="s">
        <v>35</v>
      </c>
      <c r="AL22" s="25"/>
    </row>
    <row r="23" spans="1:38" x14ac:dyDescent="0.95">
      <c r="I23" s="33"/>
      <c r="P23" s="21" t="s">
        <v>128</v>
      </c>
      <c r="Q23" s="22">
        <v>18</v>
      </c>
      <c r="R23" s="22" t="s">
        <v>66</v>
      </c>
      <c r="S23" s="22"/>
      <c r="T23" s="23"/>
      <c r="V23" s="24" t="s">
        <v>129</v>
      </c>
      <c r="W23">
        <v>36</v>
      </c>
      <c r="X23" t="s">
        <v>35</v>
      </c>
      <c r="Y23">
        <f>SUM(W21:W23)</f>
        <v>1192</v>
      </c>
      <c r="Z23" s="25">
        <f>W20-Y23</f>
        <v>0</v>
      </c>
      <c r="AB23" s="24" t="s">
        <v>130</v>
      </c>
      <c r="AC23">
        <v>1654</v>
      </c>
      <c r="AD23" t="s">
        <v>42</v>
      </c>
      <c r="AE23">
        <f>SUM(AC19:AC23)</f>
        <v>192639</v>
      </c>
      <c r="AF23" s="25">
        <f>AC18-AE23</f>
        <v>2266</v>
      </c>
      <c r="AH23" s="24" t="s">
        <v>131</v>
      </c>
      <c r="AI23">
        <v>200</v>
      </c>
      <c r="AJ23" t="s">
        <v>35</v>
      </c>
      <c r="AL23" s="25"/>
    </row>
    <row r="24" spans="1:38" x14ac:dyDescent="0.95">
      <c r="P24" s="24" t="s">
        <v>132</v>
      </c>
      <c r="Q24">
        <v>16.5</v>
      </c>
      <c r="R24" t="s">
        <v>66</v>
      </c>
      <c r="T24" s="25"/>
      <c r="V24" s="21" t="s">
        <v>133</v>
      </c>
      <c r="W24" s="22">
        <v>168</v>
      </c>
      <c r="X24" s="22" t="s">
        <v>66</v>
      </c>
      <c r="Y24" s="22"/>
      <c r="Z24" s="23"/>
      <c r="AB24" s="21" t="s">
        <v>134</v>
      </c>
      <c r="AC24" s="22">
        <v>18482</v>
      </c>
      <c r="AD24" s="22" t="s">
        <v>35</v>
      </c>
      <c r="AE24" s="22"/>
      <c r="AF24" s="23"/>
      <c r="AH24" s="24" t="s">
        <v>135</v>
      </c>
      <c r="AI24">
        <v>560</v>
      </c>
      <c r="AJ24" t="s">
        <v>35</v>
      </c>
      <c r="AL24" s="25"/>
    </row>
    <row r="25" spans="1:38" x14ac:dyDescent="0.95">
      <c r="P25" s="34" t="s">
        <v>136</v>
      </c>
      <c r="Q25" s="11">
        <v>1</v>
      </c>
      <c r="R25" s="11" t="s">
        <v>66</v>
      </c>
      <c r="S25" s="11">
        <f>SUM(Q24:Q25)</f>
        <v>17.5</v>
      </c>
      <c r="T25" s="35">
        <f>Q23-S25</f>
        <v>0.5</v>
      </c>
      <c r="V25" s="34" t="s">
        <v>137</v>
      </c>
      <c r="W25" s="11">
        <v>155</v>
      </c>
      <c r="X25" s="11" t="s">
        <v>66</v>
      </c>
      <c r="Y25" s="11"/>
      <c r="Z25" s="35">
        <f>W24-W25</f>
        <v>13</v>
      </c>
      <c r="AB25" s="24" t="s">
        <v>138</v>
      </c>
      <c r="AC25">
        <v>16794</v>
      </c>
      <c r="AD25" t="s">
        <v>35</v>
      </c>
      <c r="AH25" s="24" t="s">
        <v>139</v>
      </c>
      <c r="AI25">
        <v>63</v>
      </c>
      <c r="AJ25" t="s">
        <v>66</v>
      </c>
      <c r="AL25" s="25"/>
    </row>
    <row r="26" spans="1:38" x14ac:dyDescent="0.95">
      <c r="AB26" s="24" t="s">
        <v>140</v>
      </c>
      <c r="AC26">
        <v>1000</v>
      </c>
      <c r="AD26" t="s">
        <v>35</v>
      </c>
      <c r="AE26">
        <f>SUM(AC25:AC26)</f>
        <v>17794</v>
      </c>
      <c r="AF26" s="25">
        <f>AC24-AE26</f>
        <v>688</v>
      </c>
      <c r="AH26" s="24" t="s">
        <v>141</v>
      </c>
      <c r="AI26">
        <v>138</v>
      </c>
      <c r="AJ26" t="s">
        <v>66</v>
      </c>
      <c r="AL26" s="25"/>
    </row>
    <row r="27" spans="1:38" x14ac:dyDescent="0.95">
      <c r="AB27" s="21" t="s">
        <v>142</v>
      </c>
      <c r="AC27" s="22">
        <v>9172</v>
      </c>
      <c r="AD27" s="22" t="s">
        <v>143</v>
      </c>
      <c r="AE27" s="22"/>
      <c r="AF27" s="23"/>
      <c r="AH27" s="24" t="s">
        <v>144</v>
      </c>
      <c r="AI27">
        <v>2048</v>
      </c>
      <c r="AJ27" t="s">
        <v>42</v>
      </c>
      <c r="AL27" s="25"/>
    </row>
    <row r="28" spans="1:38" x14ac:dyDescent="0.95">
      <c r="I28" t="s">
        <v>145</v>
      </c>
      <c r="J28" t="s">
        <v>146</v>
      </c>
      <c r="AB28" s="24" t="s">
        <v>147</v>
      </c>
      <c r="AC28">
        <v>2200</v>
      </c>
      <c r="AD28" t="s">
        <v>35</v>
      </c>
      <c r="AF28" s="25"/>
      <c r="AH28" s="24" t="s">
        <v>148</v>
      </c>
      <c r="AI28">
        <v>318</v>
      </c>
      <c r="AJ28" t="s">
        <v>30</v>
      </c>
      <c r="AL28" s="25"/>
    </row>
    <row r="29" spans="1:38" x14ac:dyDescent="0.95">
      <c r="I29" t="s">
        <v>149</v>
      </c>
      <c r="J29" t="s">
        <v>150</v>
      </c>
      <c r="AB29" s="24" t="s">
        <v>151</v>
      </c>
      <c r="AC29">
        <v>235</v>
      </c>
      <c r="AD29" t="s">
        <v>35</v>
      </c>
      <c r="AF29" s="25"/>
      <c r="AH29" s="24" t="s">
        <v>152</v>
      </c>
      <c r="AI29">
        <v>502</v>
      </c>
      <c r="AJ29" t="s">
        <v>153</v>
      </c>
      <c r="AL29" s="25"/>
    </row>
    <row r="30" spans="1:38" x14ac:dyDescent="0.95">
      <c r="I30" t="s">
        <v>154</v>
      </c>
      <c r="J30" t="s">
        <v>155</v>
      </c>
      <c r="AB30" s="24" t="s">
        <v>156</v>
      </c>
      <c r="AC30">
        <v>1984</v>
      </c>
      <c r="AD30" t="s">
        <v>35</v>
      </c>
      <c r="AF30" s="25"/>
      <c r="AH30" s="24" t="s">
        <v>157</v>
      </c>
      <c r="AI30">
        <v>421</v>
      </c>
      <c r="AJ30" t="s">
        <v>30</v>
      </c>
      <c r="AL30" s="25"/>
    </row>
    <row r="31" spans="1:38" x14ac:dyDescent="0.95">
      <c r="J31" t="s">
        <v>158</v>
      </c>
      <c r="AB31" s="24" t="s">
        <v>159</v>
      </c>
      <c r="AC31">
        <v>2292</v>
      </c>
      <c r="AD31" t="s">
        <v>30</v>
      </c>
      <c r="AF31" s="25"/>
      <c r="AH31" s="24" t="s">
        <v>160</v>
      </c>
      <c r="AI31">
        <v>14</v>
      </c>
      <c r="AJ31" t="s">
        <v>66</v>
      </c>
      <c r="AK31">
        <f>SUM(AI18:AI20)+SUM(AI22:AI31)</f>
        <v>46029</v>
      </c>
      <c r="AL31" s="25">
        <f>AI17-AK31</f>
        <v>1098</v>
      </c>
    </row>
    <row r="32" spans="1:38" x14ac:dyDescent="0.95">
      <c r="J32" t="s">
        <v>161</v>
      </c>
      <c r="AB32" s="24" t="s">
        <v>162</v>
      </c>
      <c r="AC32">
        <v>178</v>
      </c>
      <c r="AD32" t="s">
        <v>35</v>
      </c>
      <c r="AF32" s="25"/>
      <c r="AH32" s="21" t="s">
        <v>163</v>
      </c>
      <c r="AI32" s="22">
        <v>100000</v>
      </c>
      <c r="AJ32" s="22" t="s">
        <v>74</v>
      </c>
      <c r="AK32" s="22"/>
      <c r="AL32" s="23"/>
    </row>
    <row r="33" spans="2:38" x14ac:dyDescent="0.95">
      <c r="J33" t="s">
        <v>164</v>
      </c>
      <c r="AB33" s="24" t="s">
        <v>165</v>
      </c>
      <c r="AC33">
        <v>100</v>
      </c>
      <c r="AD33" t="s">
        <v>35</v>
      </c>
      <c r="AE33">
        <f>SUM(AC28:AC33)</f>
        <v>6989</v>
      </c>
      <c r="AF33" s="25">
        <f>AC27-AE33</f>
        <v>2183</v>
      </c>
      <c r="AH33" s="21" t="s">
        <v>166</v>
      </c>
      <c r="AI33" s="22">
        <v>963</v>
      </c>
      <c r="AJ33" s="22" t="s">
        <v>66</v>
      </c>
      <c r="AK33" s="22"/>
      <c r="AL33" s="23"/>
    </row>
    <row r="34" spans="2:38" x14ac:dyDescent="0.95">
      <c r="J34" t="s">
        <v>167</v>
      </c>
      <c r="AB34" s="21" t="s">
        <v>168</v>
      </c>
      <c r="AC34" s="22">
        <v>15000</v>
      </c>
      <c r="AD34" s="22" t="s">
        <v>74</v>
      </c>
      <c r="AE34" s="22"/>
      <c r="AF34" s="23"/>
      <c r="AH34" s="36" t="s">
        <v>169</v>
      </c>
      <c r="AI34" s="37">
        <v>-20</v>
      </c>
      <c r="AJ34" s="37" t="s">
        <v>66</v>
      </c>
      <c r="AK34" s="37"/>
      <c r="AL34" s="38"/>
    </row>
    <row r="35" spans="2:38" x14ac:dyDescent="0.95">
      <c r="I35" t="s">
        <v>170</v>
      </c>
      <c r="J35" t="s">
        <v>171</v>
      </c>
      <c r="AB35" s="36" t="s">
        <v>172</v>
      </c>
      <c r="AC35" s="37">
        <v>1259</v>
      </c>
      <c r="AD35" s="37" t="s">
        <v>66</v>
      </c>
      <c r="AE35" s="37"/>
      <c r="AF35" s="38"/>
      <c r="AH35" s="39" t="s">
        <v>173</v>
      </c>
      <c r="AI35" s="40">
        <v>8576</v>
      </c>
      <c r="AJ35" s="41" t="s">
        <v>174</v>
      </c>
    </row>
    <row r="36" spans="2:38" x14ac:dyDescent="0.95">
      <c r="I36" t="s">
        <v>175</v>
      </c>
      <c r="J36" t="s">
        <v>176</v>
      </c>
      <c r="AB36" s="39" t="s">
        <v>173</v>
      </c>
      <c r="AC36" s="40">
        <v>7640</v>
      </c>
      <c r="AD36" s="41" t="s">
        <v>174</v>
      </c>
    </row>
    <row r="37" spans="2:38" x14ac:dyDescent="0.95">
      <c r="I37" t="s">
        <v>177</v>
      </c>
      <c r="J37" t="s">
        <v>178</v>
      </c>
      <c r="P37" s="6"/>
      <c r="Q37" s="6"/>
      <c r="R37" s="6"/>
      <c r="S37" s="6"/>
      <c r="T37" s="6"/>
    </row>
    <row r="38" spans="2:38" ht="58.5" x14ac:dyDescent="0.95">
      <c r="I38" t="s">
        <v>179</v>
      </c>
      <c r="J38" t="s">
        <v>180</v>
      </c>
      <c r="V38" s="6"/>
      <c r="W38" s="6"/>
      <c r="X38" s="6"/>
      <c r="Y38" s="6"/>
      <c r="Z38" s="6"/>
      <c r="AB38" s="42" t="s">
        <v>181</v>
      </c>
      <c r="AC38" s="43" t="s">
        <v>21</v>
      </c>
      <c r="AD38" s="43" t="s">
        <v>182</v>
      </c>
      <c r="AE38" s="44" t="s">
        <v>183</v>
      </c>
      <c r="AF38" s="43"/>
      <c r="AG38" s="43"/>
      <c r="AH38" s="42" t="s">
        <v>181</v>
      </c>
      <c r="AI38" s="43" t="s">
        <v>21</v>
      </c>
      <c r="AJ38" s="43" t="s">
        <v>182</v>
      </c>
      <c r="AK38" s="44" t="s">
        <v>183</v>
      </c>
    </row>
    <row r="39" spans="2:38" s="6" customFormat="1" x14ac:dyDescent="0.95">
      <c r="B39"/>
      <c r="H39" s="2"/>
      <c r="I39"/>
      <c r="J39"/>
      <c r="K39"/>
      <c r="L39"/>
      <c r="M39"/>
      <c r="P39"/>
      <c r="Q39"/>
      <c r="R39"/>
      <c r="S39"/>
      <c r="T39"/>
      <c r="V39"/>
      <c r="W39"/>
      <c r="X39"/>
      <c r="Y39"/>
      <c r="Z39"/>
      <c r="AB39" s="24" t="s">
        <v>184</v>
      </c>
      <c r="AC39">
        <v>137</v>
      </c>
      <c r="AD39"/>
      <c r="AE39" s="25"/>
      <c r="AF39"/>
      <c r="AG39"/>
      <c r="AH39" s="24" t="s">
        <v>185</v>
      </c>
      <c r="AI39">
        <v>153</v>
      </c>
      <c r="AJ39" t="s">
        <v>186</v>
      </c>
      <c r="AK39" s="25" t="s">
        <v>187</v>
      </c>
    </row>
    <row r="40" spans="2:38" x14ac:dyDescent="0.95">
      <c r="B40" s="6"/>
      <c r="AB40" s="24" t="s">
        <v>188</v>
      </c>
      <c r="AC40">
        <v>106</v>
      </c>
      <c r="AE40" s="25"/>
      <c r="AH40" s="24" t="s">
        <v>189</v>
      </c>
      <c r="AI40">
        <v>580</v>
      </c>
      <c r="AK40" s="25"/>
    </row>
    <row r="41" spans="2:38" x14ac:dyDescent="0.95">
      <c r="AB41" s="24" t="s">
        <v>190</v>
      </c>
      <c r="AC41">
        <v>8</v>
      </c>
      <c r="AD41" t="s">
        <v>186</v>
      </c>
      <c r="AE41" s="25" t="s">
        <v>187</v>
      </c>
      <c r="AH41" s="45" t="s">
        <v>191</v>
      </c>
      <c r="AI41">
        <v>3</v>
      </c>
      <c r="AK41" s="25"/>
    </row>
    <row r="42" spans="2:38" x14ac:dyDescent="0.95">
      <c r="AB42" s="24" t="s">
        <v>192</v>
      </c>
      <c r="AC42">
        <v>21</v>
      </c>
      <c r="AD42" t="s">
        <v>186</v>
      </c>
      <c r="AE42" s="25" t="s">
        <v>187</v>
      </c>
      <c r="AH42" s="24" t="s">
        <v>193</v>
      </c>
      <c r="AI42">
        <v>30</v>
      </c>
      <c r="AK42" s="25"/>
    </row>
    <row r="43" spans="2:38" x14ac:dyDescent="0.95">
      <c r="AB43" s="24" t="s">
        <v>194</v>
      </c>
      <c r="AC43">
        <v>6</v>
      </c>
      <c r="AD43" t="s">
        <v>186</v>
      </c>
      <c r="AE43" s="25" t="s">
        <v>187</v>
      </c>
      <c r="AH43" s="24" t="s">
        <v>195</v>
      </c>
      <c r="AI43">
        <v>5</v>
      </c>
      <c r="AK43" s="25"/>
    </row>
    <row r="44" spans="2:38" x14ac:dyDescent="0.95">
      <c r="I44" s="6"/>
      <c r="J44" s="6"/>
      <c r="K44" s="6"/>
      <c r="L44" s="6"/>
      <c r="M44" s="6"/>
      <c r="AB44" s="24" t="s">
        <v>196</v>
      </c>
      <c r="AC44">
        <v>7</v>
      </c>
      <c r="AD44" t="s">
        <v>186</v>
      </c>
      <c r="AE44" s="25" t="s">
        <v>187</v>
      </c>
      <c r="AH44" s="24" t="s">
        <v>197</v>
      </c>
      <c r="AK44" s="25"/>
    </row>
    <row r="45" spans="2:38" x14ac:dyDescent="0.95">
      <c r="AB45" s="24" t="s">
        <v>198</v>
      </c>
      <c r="AC45">
        <v>1</v>
      </c>
      <c r="AD45" t="s">
        <v>186</v>
      </c>
      <c r="AE45" s="25" t="s">
        <v>187</v>
      </c>
      <c r="AH45" s="24" t="s">
        <v>199</v>
      </c>
      <c r="AI45">
        <v>318</v>
      </c>
      <c r="AJ45" t="s">
        <v>30</v>
      </c>
      <c r="AK45" s="25"/>
    </row>
    <row r="46" spans="2:38" x14ac:dyDescent="0.95">
      <c r="AB46" s="24" t="s">
        <v>200</v>
      </c>
      <c r="AC46">
        <v>2292</v>
      </c>
      <c r="AD46" t="s">
        <v>30</v>
      </c>
      <c r="AE46" s="25"/>
      <c r="AH46" s="24" t="s">
        <v>201</v>
      </c>
      <c r="AI46">
        <v>405</v>
      </c>
      <c r="AJ46" t="s">
        <v>202</v>
      </c>
      <c r="AK46" s="25"/>
      <c r="AL46" s="24" t="s">
        <v>157</v>
      </c>
    </row>
    <row r="47" spans="2:38" x14ac:dyDescent="0.95">
      <c r="AB47" s="34" t="s">
        <v>203</v>
      </c>
      <c r="AC47" s="11">
        <v>27</v>
      </c>
      <c r="AD47" s="11" t="s">
        <v>186</v>
      </c>
      <c r="AE47" s="35" t="s">
        <v>187</v>
      </c>
      <c r="AH47" s="24" t="s">
        <v>204</v>
      </c>
      <c r="AI47">
        <v>30</v>
      </c>
      <c r="AK47" s="25"/>
    </row>
    <row r="48" spans="2:38" x14ac:dyDescent="0.95">
      <c r="AH48" s="24" t="s">
        <v>205</v>
      </c>
      <c r="AI48">
        <v>16</v>
      </c>
      <c r="AJ48" t="s">
        <v>202</v>
      </c>
      <c r="AK48" s="25" t="s">
        <v>206</v>
      </c>
      <c r="AL48" s="24" t="s">
        <v>157</v>
      </c>
    </row>
    <row r="49" spans="34:37" x14ac:dyDescent="0.95">
      <c r="AH49" s="24" t="s">
        <v>207</v>
      </c>
      <c r="AI49">
        <v>5</v>
      </c>
      <c r="AJ49" t="s">
        <v>186</v>
      </c>
      <c r="AK49" s="25" t="s">
        <v>187</v>
      </c>
    </row>
    <row r="50" spans="34:37" x14ac:dyDescent="0.95">
      <c r="AH50" s="34" t="s">
        <v>208</v>
      </c>
      <c r="AI50" s="11">
        <v>73</v>
      </c>
      <c r="AJ50" s="11" t="s">
        <v>186</v>
      </c>
      <c r="AK50" s="35" t="s">
        <v>187</v>
      </c>
    </row>
    <row r="51" spans="34:37" x14ac:dyDescent="0.95">
      <c r="AI51">
        <f>SUM(AI39:AI50)</f>
        <v>1618</v>
      </c>
    </row>
    <row r="52" spans="34:37" x14ac:dyDescent="0.95">
      <c r="AI52" s="30" t="s">
        <v>123</v>
      </c>
    </row>
  </sheetData>
  <phoneticPr fontId="1"/>
  <pageMargins left="0.7" right="0.7" top="0.75" bottom="0.75" header="0.3" footer="0.3"/>
  <pageSetup paperSize="9" scale="89" orientation="landscape" horizontalDpi="1200" verticalDpi="1200" r:id="rId1"/>
  <colBreaks count="1" manualBreakCount="1">
    <brk id="7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</vt:i4>
      </vt:variant>
    </vt:vector>
  </HeadingPairs>
  <TitlesOfParts>
    <vt:vector size="1" baseType="lpstr">
      <vt:lpstr>対策額の推移(財務省概要版ベース)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安藤道人</dc:creator>
  <cp:lastModifiedBy>安藤道人</cp:lastModifiedBy>
  <cp:lastPrinted>2020-07-06T04:26:18Z</cp:lastPrinted>
  <dcterms:created xsi:type="dcterms:W3CDTF">2020-07-02T01:28:24Z</dcterms:created>
  <dcterms:modified xsi:type="dcterms:W3CDTF">2020-07-17T07:32:32Z</dcterms:modified>
</cp:coreProperties>
</file>